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sabresysinc-my.sharepoint.us/personal/mbodoh_sabresystems_com/Documents/CRRTDEV/readinessStandards/attachments/"/>
    </mc:Choice>
  </mc:AlternateContent>
  <xr:revisionPtr revIDLastSave="0" documentId="8_{E7A41CEB-611A-4998-8A47-318F10A752ED}" xr6:coauthVersionLast="47" xr6:coauthVersionMax="47" xr10:uidLastSave="{00000000-0000-0000-0000-000000000000}"/>
  <bookViews>
    <workbookView xWindow="-120" yWindow="-120" windowWidth="29040" windowHeight="15840" tabRatio="718" xr2:uid="{00000000-000D-0000-FFFF-FFFF00000000}"/>
  </bookViews>
  <sheets>
    <sheet name="Inventory" sheetId="9" r:id="rId1"/>
    <sheet name="Log" sheetId="10" r:id="rId2"/>
    <sheet name="VRM CMV-22B 3-ACFT" sheetId="6" r:id="rId3"/>
    <sheet name="VRM (CMV-22B FRS)" sheetId="11" r:id="rId4"/>
    <sheet name="VRM CMV-22B Reduced MET Matrix" sheetId="7" r:id="rId5"/>
    <sheet name="CMV-22B Mission System Summary" sheetId="12" r:id="rId6"/>
    <sheet name="VRM CMV-22B Mission Systems" sheetId="8" r:id="rId7"/>
  </sheets>
  <externalReferences>
    <externalReference r:id="rId8"/>
    <externalReference r:id="rId9"/>
    <externalReference r:id="rId10"/>
    <externalReference r:id="rId11"/>
    <externalReference r:id="rId12"/>
  </externalReferences>
  <definedNames>
    <definedName name="_______PAA6">'[1]VS32 Jun05 NAVRIIP'!$A$13:$AB$42</definedName>
    <definedName name="_______PAA8">'[2]VS22 OCT04 NAVRIIP Worksheet'!$B$13:$AB$42</definedName>
    <definedName name="______PAA6">'[1]VS32 Jun05 NAVRIIP'!$A$13:$AB$42</definedName>
    <definedName name="______PAA8">'[2]VS22 OCT04 NAVRIIP Worksheet'!$B$13:$AB$42</definedName>
    <definedName name="____PAA6">'[1]VS32 Jun05 NAVRIIP'!$A$13:$AB$42</definedName>
    <definedName name="____PAA8">'[2]VS22 OCT04 NAVRIIP Worksheet'!$B$13:$AB$42</definedName>
    <definedName name="___PAA6">'[1]VS32 Jun05 NAVRIIP'!$A$13:$AB$42</definedName>
    <definedName name="___PAA8">'[2]VS22 OCT04 NAVRIIP Worksheet'!$B$13:$AB$42</definedName>
    <definedName name="__PAA6">'[3]VS32 Jun05 NAVRIIP'!$A$13:$AB$42</definedName>
    <definedName name="__PAA8">'[4]VS22 OCT04 NAVRIIP Worksheet'!$B$13:$AB$42</definedName>
    <definedName name="_PAA6">'[1]VS32 Jun05 NAVRIIP'!$A$13:$AB$42</definedName>
    <definedName name="_PAA8">'[2]VS22 OCT04 NAVRIIP Worksheet'!$B$13:$AB$42</definedName>
    <definedName name="NDEPUTIL" localSheetId="5">'[5]HSC EXP 2 AC CSG ESG W FRS STND'!#REF!</definedName>
    <definedName name="NDEPUTIL" localSheetId="2">'[5]HSC EXP 2 AC CSG ESG W FRS STND'!#REF!</definedName>
    <definedName name="NDEPUTIL">'[5]HSC EXP 2 AC CSG ESG W FRS STND'!#REF!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6" l="1"/>
  <c r="Z62" i="6"/>
  <c r="AA62" i="6"/>
  <c r="AB62" i="6"/>
  <c r="AC62" i="6"/>
  <c r="B62" i="6"/>
  <c r="C62" i="6"/>
  <c r="D62" i="6"/>
  <c r="E62" i="6"/>
  <c r="F62" i="6"/>
  <c r="G62" i="6"/>
  <c r="H62" i="6"/>
  <c r="I62" i="6"/>
  <c r="J62" i="6"/>
  <c r="K62" i="6"/>
  <c r="L62" i="6"/>
  <c r="M62" i="6"/>
  <c r="N62" i="6"/>
  <c r="O62" i="6"/>
  <c r="P62" i="6"/>
  <c r="Q62" i="6"/>
  <c r="R62" i="6"/>
  <c r="S62" i="6"/>
  <c r="T62" i="6"/>
  <c r="U62" i="6"/>
  <c r="V62" i="6"/>
  <c r="W62" i="6"/>
  <c r="C53" i="6"/>
  <c r="D53" i="6"/>
  <c r="E53" i="6"/>
  <c r="F53" i="6"/>
  <c r="G53" i="6"/>
  <c r="H53" i="6"/>
  <c r="I53" i="6"/>
  <c r="J53" i="6"/>
  <c r="K53" i="6"/>
  <c r="L53" i="6"/>
  <c r="M53" i="6"/>
  <c r="N53" i="6"/>
  <c r="O53" i="6"/>
  <c r="P53" i="6"/>
  <c r="Q53" i="6"/>
  <c r="R53" i="6"/>
  <c r="S53" i="6"/>
  <c r="T53" i="6"/>
  <c r="U53" i="6"/>
  <c r="V53" i="6"/>
  <c r="W53" i="6"/>
  <c r="X53" i="6"/>
  <c r="Y53" i="6"/>
  <c r="Z53" i="6"/>
  <c r="AA53" i="6"/>
  <c r="AB53" i="6"/>
  <c r="AC53" i="6"/>
  <c r="C54" i="6"/>
  <c r="D54" i="6"/>
  <c r="E54" i="6"/>
  <c r="F54" i="6"/>
  <c r="G54" i="6"/>
  <c r="H54" i="6"/>
  <c r="I54" i="6"/>
  <c r="J54" i="6"/>
  <c r="K54" i="6"/>
  <c r="L54" i="6"/>
  <c r="M54" i="6"/>
  <c r="N54" i="6"/>
  <c r="O54" i="6"/>
  <c r="P54" i="6"/>
  <c r="Q54" i="6"/>
  <c r="R54" i="6"/>
  <c r="S54" i="6"/>
  <c r="T54" i="6"/>
  <c r="U54" i="6"/>
  <c r="V54" i="6"/>
  <c r="W54" i="6"/>
  <c r="X54" i="6"/>
  <c r="Y54" i="6"/>
  <c r="Z54" i="6"/>
  <c r="AA54" i="6"/>
  <c r="AB54" i="6"/>
  <c r="AC54" i="6"/>
  <c r="C55" i="6"/>
  <c r="D55" i="6"/>
  <c r="E55" i="6"/>
  <c r="F55" i="6"/>
  <c r="G55" i="6"/>
  <c r="H55" i="6"/>
  <c r="I55" i="6"/>
  <c r="J55" i="6"/>
  <c r="K55" i="6"/>
  <c r="L55" i="6"/>
  <c r="M55" i="6"/>
  <c r="N55" i="6"/>
  <c r="O55" i="6"/>
  <c r="P55" i="6"/>
  <c r="Q55" i="6"/>
  <c r="R55" i="6"/>
  <c r="S55" i="6"/>
  <c r="T55" i="6"/>
  <c r="U55" i="6"/>
  <c r="V55" i="6"/>
  <c r="W55" i="6"/>
  <c r="X55" i="6"/>
  <c r="Y55" i="6"/>
  <c r="Z55" i="6"/>
  <c r="AA55" i="6"/>
  <c r="AB55" i="6"/>
  <c r="AC55" i="6"/>
  <c r="C56" i="6"/>
  <c r="D56" i="6"/>
  <c r="E56" i="6"/>
  <c r="F56" i="6"/>
  <c r="G56" i="6"/>
  <c r="H56" i="6"/>
  <c r="I56" i="6"/>
  <c r="J56" i="6"/>
  <c r="K56" i="6"/>
  <c r="L56" i="6"/>
  <c r="M56" i="6"/>
  <c r="N56" i="6"/>
  <c r="O56" i="6"/>
  <c r="P56" i="6"/>
  <c r="Q56" i="6"/>
  <c r="R56" i="6"/>
  <c r="S56" i="6"/>
  <c r="T56" i="6"/>
  <c r="U56" i="6"/>
  <c r="V56" i="6"/>
  <c r="W56" i="6"/>
  <c r="X56" i="6"/>
  <c r="Y56" i="6"/>
  <c r="Z56" i="6"/>
  <c r="AA56" i="6"/>
  <c r="AB56" i="6"/>
  <c r="AC56" i="6"/>
  <c r="C57" i="6"/>
  <c r="D57" i="6"/>
  <c r="E57" i="6"/>
  <c r="F57" i="6"/>
  <c r="G57" i="6"/>
  <c r="H57" i="6"/>
  <c r="I57" i="6"/>
  <c r="J57" i="6"/>
  <c r="K57" i="6"/>
  <c r="L57" i="6"/>
  <c r="M57" i="6"/>
  <c r="N57" i="6"/>
  <c r="O57" i="6"/>
  <c r="P57" i="6"/>
  <c r="Q57" i="6"/>
  <c r="R57" i="6"/>
  <c r="S57" i="6"/>
  <c r="T57" i="6"/>
  <c r="U57" i="6"/>
  <c r="V57" i="6"/>
  <c r="W57" i="6"/>
  <c r="X57" i="6"/>
  <c r="Y57" i="6"/>
  <c r="Z57" i="6"/>
  <c r="AA57" i="6"/>
  <c r="AB57" i="6"/>
  <c r="AC57" i="6"/>
  <c r="C58" i="6"/>
  <c r="D58" i="6"/>
  <c r="E58" i="6"/>
  <c r="F58" i="6"/>
  <c r="G58" i="6"/>
  <c r="H58" i="6"/>
  <c r="I58" i="6"/>
  <c r="J58" i="6"/>
  <c r="K58" i="6"/>
  <c r="L58" i="6"/>
  <c r="M58" i="6"/>
  <c r="N58" i="6"/>
  <c r="O58" i="6"/>
  <c r="P58" i="6"/>
  <c r="Q58" i="6"/>
  <c r="R58" i="6"/>
  <c r="S58" i="6"/>
  <c r="T58" i="6"/>
  <c r="U58" i="6"/>
  <c r="V58" i="6"/>
  <c r="W58" i="6"/>
  <c r="X58" i="6"/>
  <c r="Y58" i="6"/>
  <c r="Z58" i="6"/>
  <c r="AA58" i="6"/>
  <c r="AB58" i="6"/>
  <c r="AC58" i="6"/>
  <c r="C59" i="6"/>
  <c r="D59" i="6"/>
  <c r="E59" i="6"/>
  <c r="F59" i="6"/>
  <c r="G59" i="6"/>
  <c r="H59" i="6"/>
  <c r="I59" i="6"/>
  <c r="J59" i="6"/>
  <c r="K59" i="6"/>
  <c r="L59" i="6"/>
  <c r="M59" i="6"/>
  <c r="N59" i="6"/>
  <c r="O59" i="6"/>
  <c r="P59" i="6"/>
  <c r="Q59" i="6"/>
  <c r="R59" i="6"/>
  <c r="S59" i="6"/>
  <c r="T59" i="6"/>
  <c r="U59" i="6"/>
  <c r="V59" i="6"/>
  <c r="W59" i="6"/>
  <c r="X59" i="6"/>
  <c r="Y59" i="6"/>
  <c r="Z59" i="6"/>
  <c r="AA59" i="6"/>
  <c r="AB59" i="6"/>
  <c r="AC59" i="6"/>
  <c r="C60" i="6"/>
  <c r="D60" i="6"/>
  <c r="E60" i="6"/>
  <c r="F60" i="6"/>
  <c r="G60" i="6"/>
  <c r="H60" i="6"/>
  <c r="I60" i="6"/>
  <c r="J60" i="6"/>
  <c r="K60" i="6"/>
  <c r="L60" i="6"/>
  <c r="M60" i="6"/>
  <c r="N60" i="6"/>
  <c r="O60" i="6"/>
  <c r="P60" i="6"/>
  <c r="Q60" i="6"/>
  <c r="R60" i="6"/>
  <c r="S60" i="6"/>
  <c r="T60" i="6"/>
  <c r="U60" i="6"/>
  <c r="V60" i="6"/>
  <c r="W60" i="6"/>
  <c r="X60" i="6"/>
  <c r="Y60" i="6"/>
  <c r="Z60" i="6"/>
  <c r="AA60" i="6"/>
  <c r="AB60" i="6"/>
  <c r="AC60" i="6"/>
  <c r="C61" i="6"/>
  <c r="D61" i="6"/>
  <c r="E61" i="6"/>
  <c r="F61" i="6"/>
  <c r="G61" i="6"/>
  <c r="H61" i="6"/>
  <c r="I61" i="6"/>
  <c r="J61" i="6"/>
  <c r="K61" i="6"/>
  <c r="L61" i="6"/>
  <c r="M61" i="6"/>
  <c r="N61" i="6"/>
  <c r="O61" i="6"/>
  <c r="P61" i="6"/>
  <c r="Q61" i="6"/>
  <c r="R61" i="6"/>
  <c r="S61" i="6"/>
  <c r="T61" i="6"/>
  <c r="U61" i="6"/>
  <c r="V61" i="6"/>
  <c r="W61" i="6"/>
  <c r="X61" i="6"/>
  <c r="Y61" i="6"/>
  <c r="Z61" i="6"/>
  <c r="AA61" i="6"/>
  <c r="AB61" i="6"/>
  <c r="AC61" i="6"/>
  <c r="B54" i="6"/>
  <c r="B55" i="6"/>
  <c r="B56" i="6"/>
  <c r="B57" i="6"/>
  <c r="B58" i="6"/>
  <c r="B59" i="6"/>
  <c r="B60" i="6"/>
  <c r="B61" i="6"/>
  <c r="B53" i="6"/>
  <c r="A54" i="6"/>
  <c r="A55" i="6"/>
  <c r="A56" i="6"/>
  <c r="A57" i="6"/>
  <c r="A58" i="6"/>
  <c r="A59" i="6"/>
  <c r="A60" i="6"/>
  <c r="A61" i="6"/>
  <c r="A53" i="6"/>
  <c r="D5" i="9"/>
  <c r="E5" i="9" s="1"/>
  <c r="A5" i="9"/>
  <c r="B18" i="11"/>
  <c r="B125" i="6" l="1"/>
  <c r="B2" i="12"/>
  <c r="B116" i="6" s="1"/>
  <c r="B123" i="6"/>
  <c r="B122" i="6"/>
  <c r="B120" i="6"/>
  <c r="B1" i="12"/>
  <c r="B124" i="6" s="1"/>
  <c r="A124" i="6"/>
  <c r="A125" i="6"/>
  <c r="A118" i="6"/>
  <c r="A119" i="6"/>
  <c r="A120" i="6"/>
  <c r="A121" i="6"/>
  <c r="A122" i="6"/>
  <c r="A123" i="6"/>
  <c r="A117" i="6"/>
  <c r="B117" i="6" l="1"/>
  <c r="B118" i="6"/>
  <c r="B119" i="6"/>
  <c r="B121" i="6"/>
  <c r="C3" i="9" l="1"/>
  <c r="C2" i="9"/>
  <c r="AB51" i="6" l="1"/>
  <c r="AC51" i="6"/>
  <c r="D6" i="9" l="1"/>
  <c r="E6" i="9" s="1"/>
  <c r="D4" i="9"/>
  <c r="E4" i="9" s="1"/>
  <c r="D3" i="9"/>
  <c r="A6" i="9"/>
  <c r="A4" i="9"/>
  <c r="A3" i="9"/>
  <c r="D2" i="9"/>
  <c r="A2" i="9"/>
  <c r="F112" i="6"/>
  <c r="D112" i="6"/>
  <c r="F111" i="6"/>
  <c r="D111" i="6"/>
  <c r="F110" i="6"/>
  <c r="D110" i="6"/>
  <c r="A105" i="6"/>
  <c r="A106" i="6"/>
  <c r="A107" i="6"/>
  <c r="A108" i="6"/>
  <c r="A109" i="6"/>
  <c r="A110" i="6"/>
  <c r="A111" i="6"/>
  <c r="A112" i="6"/>
  <c r="F104" i="6"/>
  <c r="D104" i="6"/>
  <c r="B17" i="11" l="1"/>
  <c r="E11" i="9"/>
  <c r="E10" i="9"/>
  <c r="E9" i="9"/>
  <c r="E8" i="9"/>
  <c r="E7" i="9"/>
  <c r="E3" i="9"/>
  <c r="E2" i="9"/>
  <c r="B28" i="11" l="1"/>
  <c r="B10" i="6"/>
  <c r="B9" i="6"/>
  <c r="B7" i="6" l="1"/>
  <c r="B8" i="6" s="1"/>
  <c r="S24" i="6"/>
  <c r="B11" i="6"/>
  <c r="C30" i="6" s="1"/>
  <c r="L18" i="6"/>
  <c r="M18" i="6"/>
  <c r="N18" i="6"/>
  <c r="O18" i="6"/>
  <c r="P18" i="6"/>
  <c r="Q18" i="6"/>
  <c r="R18" i="6"/>
  <c r="S18" i="6"/>
  <c r="T18" i="6"/>
  <c r="U18" i="6"/>
  <c r="V18" i="6"/>
  <c r="W18" i="6"/>
  <c r="X18" i="6"/>
  <c r="Y18" i="6"/>
  <c r="Z18"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B24" i="6"/>
  <c r="C24" i="6"/>
  <c r="D24" i="6"/>
  <c r="E24" i="6"/>
  <c r="F24" i="6"/>
  <c r="G24" i="6"/>
  <c r="H24" i="6"/>
  <c r="I24" i="6"/>
  <c r="J24" i="6"/>
  <c r="K24" i="6"/>
  <c r="L24" i="6"/>
  <c r="M24" i="6"/>
  <c r="N24" i="6"/>
  <c r="O24" i="6"/>
  <c r="P24" i="6"/>
  <c r="Q24" i="6"/>
  <c r="X24" i="6"/>
  <c r="Y24" i="6"/>
  <c r="Z24" i="6"/>
  <c r="AA24" i="6"/>
  <c r="AB24" i="6"/>
  <c r="AC24" i="6"/>
  <c r="E26" i="6"/>
  <c r="J26" i="6"/>
  <c r="K26" i="6"/>
  <c r="L26" i="6"/>
  <c r="M26" i="6"/>
  <c r="P26" i="6"/>
  <c r="Q26" i="6"/>
  <c r="R26" i="6"/>
  <c r="S26" i="6"/>
  <c r="T26" i="6"/>
  <c r="U26" i="6"/>
  <c r="V26" i="6"/>
  <c r="W26" i="6"/>
  <c r="X26" i="6"/>
  <c r="E30" i="6"/>
  <c r="J30" i="6"/>
  <c r="K30" i="6"/>
  <c r="L30" i="6"/>
  <c r="M30" i="6"/>
  <c r="P30" i="6"/>
  <c r="Q30" i="6"/>
  <c r="R30" i="6"/>
  <c r="S30" i="6"/>
  <c r="T30" i="6"/>
  <c r="U30" i="6"/>
  <c r="V30" i="6"/>
  <c r="W30" i="6"/>
  <c r="X30" i="6"/>
  <c r="B33" i="6"/>
  <c r="C33" i="6"/>
  <c r="D33" i="6"/>
  <c r="D36" i="6" s="1"/>
  <c r="E33" i="6"/>
  <c r="E36" i="6" s="1"/>
  <c r="F33" i="6"/>
  <c r="F36" i="6" s="1"/>
  <c r="G33" i="6"/>
  <c r="G36" i="6" s="1"/>
  <c r="H33" i="6"/>
  <c r="H36" i="6" s="1"/>
  <c r="I33" i="6"/>
  <c r="I36" i="6" s="1"/>
  <c r="J33" i="6"/>
  <c r="J36" i="6" s="1"/>
  <c r="K33" i="6"/>
  <c r="K36" i="6" s="1"/>
  <c r="L33" i="6"/>
  <c r="L36" i="6" s="1"/>
  <c r="M33" i="6"/>
  <c r="M36" i="6" s="1"/>
  <c r="N33" i="6"/>
  <c r="N36" i="6" s="1"/>
  <c r="O33" i="6"/>
  <c r="O36" i="6" s="1"/>
  <c r="P33" i="6"/>
  <c r="P36" i="6" s="1"/>
  <c r="Q33" i="6"/>
  <c r="Q36" i="6" s="1"/>
  <c r="R33" i="6"/>
  <c r="R36" i="6" s="1"/>
  <c r="S33" i="6"/>
  <c r="S36" i="6" s="1"/>
  <c r="T33" i="6"/>
  <c r="T36" i="6" s="1"/>
  <c r="U33" i="6"/>
  <c r="U36" i="6" s="1"/>
  <c r="V33" i="6"/>
  <c r="V36" i="6" s="1"/>
  <c r="W33" i="6"/>
  <c r="W36" i="6" s="1"/>
  <c r="X33" i="6"/>
  <c r="X36" i="6" s="1"/>
  <c r="Y33" i="6"/>
  <c r="Y36" i="6" s="1"/>
  <c r="Z33" i="6"/>
  <c r="Z36" i="6" s="1"/>
  <c r="AA33" i="6"/>
  <c r="AA36" i="6" s="1"/>
  <c r="AB33" i="6"/>
  <c r="AB36" i="6" s="1"/>
  <c r="AC33" i="6"/>
  <c r="AC36" i="6" s="1"/>
  <c r="B35" i="6"/>
  <c r="C35" i="6"/>
  <c r="D35" i="6"/>
  <c r="E35" i="6"/>
  <c r="F35" i="6"/>
  <c r="G35" i="6"/>
  <c r="H35" i="6"/>
  <c r="I35" i="6"/>
  <c r="J35" i="6"/>
  <c r="K35" i="6"/>
  <c r="L35" i="6"/>
  <c r="M35" i="6"/>
  <c r="N35" i="6"/>
  <c r="O35" i="6"/>
  <c r="P35" i="6"/>
  <c r="Q35" i="6"/>
  <c r="R35" i="6"/>
  <c r="S35" i="6"/>
  <c r="T35" i="6"/>
  <c r="U35" i="6"/>
  <c r="V35" i="6"/>
  <c r="W35" i="6"/>
  <c r="X35" i="6"/>
  <c r="Y35" i="6"/>
  <c r="Z35" i="6"/>
  <c r="AA35" i="6"/>
  <c r="AB35" i="6"/>
  <c r="AC35" i="6"/>
  <c r="B36" i="6"/>
  <c r="C36" i="6"/>
  <c r="B49" i="6"/>
  <c r="C49" i="6"/>
  <c r="D49" i="6"/>
  <c r="E49" i="6"/>
  <c r="F49" i="6"/>
  <c r="G49" i="6"/>
  <c r="H49" i="6"/>
  <c r="I49" i="6"/>
  <c r="J49" i="6"/>
  <c r="K49" i="6"/>
  <c r="L49" i="6"/>
  <c r="M49" i="6"/>
  <c r="N49" i="6"/>
  <c r="O49" i="6"/>
  <c r="P49" i="6"/>
  <c r="Q49" i="6"/>
  <c r="R49" i="6"/>
  <c r="S49" i="6"/>
  <c r="T49" i="6"/>
  <c r="U49" i="6"/>
  <c r="V49" i="6"/>
  <c r="W49" i="6"/>
  <c r="X49" i="6"/>
  <c r="Y49" i="6"/>
  <c r="Z49" i="6"/>
  <c r="AA49" i="6"/>
  <c r="AB49" i="6"/>
  <c r="AC49" i="6"/>
  <c r="B50" i="6"/>
  <c r="C50" i="6"/>
  <c r="D50" i="6"/>
  <c r="E50" i="6"/>
  <c r="F50" i="6"/>
  <c r="G50" i="6"/>
  <c r="H50" i="6"/>
  <c r="I50" i="6"/>
  <c r="J50" i="6"/>
  <c r="K50" i="6"/>
  <c r="L50" i="6"/>
  <c r="M50" i="6"/>
  <c r="N50" i="6"/>
  <c r="O50" i="6"/>
  <c r="P50" i="6"/>
  <c r="Q50" i="6"/>
  <c r="R50" i="6"/>
  <c r="S50" i="6"/>
  <c r="T50" i="6"/>
  <c r="U50" i="6"/>
  <c r="V50" i="6"/>
  <c r="W50" i="6"/>
  <c r="X50" i="6"/>
  <c r="Y50" i="6"/>
  <c r="Z50" i="6"/>
  <c r="AA50" i="6"/>
  <c r="AB50" i="6"/>
  <c r="AC50" i="6"/>
  <c r="B51" i="6"/>
  <c r="C51" i="6"/>
  <c r="D51" i="6"/>
  <c r="E51" i="6"/>
  <c r="F51" i="6"/>
  <c r="G51" i="6"/>
  <c r="H51" i="6"/>
  <c r="I51" i="6"/>
  <c r="J51" i="6"/>
  <c r="K51" i="6"/>
  <c r="L51" i="6"/>
  <c r="M51" i="6"/>
  <c r="N51" i="6"/>
  <c r="O51" i="6"/>
  <c r="P51" i="6"/>
  <c r="Q51" i="6"/>
  <c r="R51" i="6"/>
  <c r="R52" i="6" s="1"/>
  <c r="S51" i="6"/>
  <c r="S52" i="6" s="1"/>
  <c r="T51" i="6"/>
  <c r="T52" i="6" s="1"/>
  <c r="U51" i="6"/>
  <c r="U52" i="6" s="1"/>
  <c r="V51" i="6"/>
  <c r="W51" i="6"/>
  <c r="X51" i="6"/>
  <c r="X52" i="6" s="1"/>
  <c r="Y51" i="6"/>
  <c r="Y52" i="6" s="1"/>
  <c r="Z51" i="6"/>
  <c r="Z52" i="6" s="1"/>
  <c r="AA51" i="6"/>
  <c r="B52" i="6"/>
  <c r="C52" i="6"/>
  <c r="D52" i="6"/>
  <c r="E52" i="6"/>
  <c r="F52" i="6"/>
  <c r="G52" i="6"/>
  <c r="H52" i="6"/>
  <c r="I52" i="6"/>
  <c r="J52" i="6"/>
  <c r="K52" i="6"/>
  <c r="L52" i="6"/>
  <c r="M52" i="6"/>
  <c r="N52" i="6"/>
  <c r="O52" i="6"/>
  <c r="P52" i="6"/>
  <c r="Q52" i="6"/>
  <c r="V52" i="6"/>
  <c r="W52" i="6"/>
  <c r="AA52" i="6"/>
  <c r="AB52" i="6"/>
  <c r="AC52" i="6"/>
  <c r="A62" i="6"/>
  <c r="X62" i="6"/>
  <c r="R71" i="6"/>
  <c r="S71" i="6"/>
  <c r="T71" i="6"/>
  <c r="U71" i="6"/>
  <c r="V71" i="6"/>
  <c r="W71" i="6"/>
  <c r="R72" i="6"/>
  <c r="S72" i="6"/>
  <c r="T72" i="6"/>
  <c r="U72" i="6"/>
  <c r="V72" i="6"/>
  <c r="W72" i="6"/>
  <c r="B74" i="6" a="1"/>
  <c r="B74" i="6" s="1"/>
  <c r="C101" i="6"/>
  <c r="D101" i="6" s="1"/>
  <c r="F101" i="6"/>
  <c r="D102" i="6"/>
  <c r="F102" i="6"/>
  <c r="A104" i="6"/>
  <c r="D105" i="6"/>
  <c r="F105" i="6"/>
  <c r="D106" i="6"/>
  <c r="F106" i="6"/>
  <c r="D107" i="6"/>
  <c r="F107" i="6"/>
  <c r="D108" i="6"/>
  <c r="F108" i="6"/>
  <c r="D109" i="6"/>
  <c r="F109" i="6"/>
  <c r="AC46" i="6" l="1"/>
  <c r="AC34" i="6"/>
  <c r="AC37" i="6" s="1"/>
  <c r="AC44" i="6"/>
  <c r="AC45" i="6"/>
  <c r="AC43" i="6"/>
  <c r="AC41" i="6"/>
  <c r="AC42" i="6"/>
  <c r="AC40" i="6"/>
  <c r="AC38" i="6"/>
  <c r="AC39" i="6"/>
  <c r="M34" i="6"/>
  <c r="M37" i="6" s="1"/>
  <c r="M46" i="6"/>
  <c r="M41" i="6"/>
  <c r="M43" i="6"/>
  <c r="M45" i="6"/>
  <c r="M44" i="6"/>
  <c r="M42" i="6"/>
  <c r="M40" i="6"/>
  <c r="M38" i="6"/>
  <c r="M39" i="6"/>
  <c r="Q46" i="6"/>
  <c r="Q41" i="6"/>
  <c r="Q34" i="6"/>
  <c r="Q37" i="6" s="1"/>
  <c r="Q44" i="6"/>
  <c r="Q45" i="6"/>
  <c r="Q43" i="6"/>
  <c r="Q42" i="6"/>
  <c r="Q38" i="6"/>
  <c r="Q39" i="6"/>
  <c r="Q40" i="6"/>
  <c r="C41" i="6"/>
  <c r="C46" i="6"/>
  <c r="C45" i="6"/>
  <c r="C34" i="6"/>
  <c r="C37" i="6" s="1"/>
  <c r="C43" i="6"/>
  <c r="C44" i="6"/>
  <c r="C42" i="6"/>
  <c r="C39" i="6"/>
  <c r="C40" i="6"/>
  <c r="C38" i="6"/>
  <c r="AA43" i="6"/>
  <c r="AA34" i="6"/>
  <c r="AA37" i="6" s="1"/>
  <c r="AA46" i="6"/>
  <c r="AA44" i="6"/>
  <c r="AA41" i="6"/>
  <c r="AA45" i="6"/>
  <c r="AA40" i="6"/>
  <c r="AA39" i="6"/>
  <c r="AA42" i="6"/>
  <c r="AA38" i="6"/>
  <c r="K41" i="6"/>
  <c r="K43" i="6"/>
  <c r="K34" i="6"/>
  <c r="K37" i="6" s="1"/>
  <c r="K44" i="6"/>
  <c r="K46" i="6"/>
  <c r="K45" i="6"/>
  <c r="K38" i="6"/>
  <c r="K42" i="6"/>
  <c r="K39" i="6"/>
  <c r="K40" i="6"/>
  <c r="Z41" i="6"/>
  <c r="Z44" i="6"/>
  <c r="Z43" i="6"/>
  <c r="Z45" i="6"/>
  <c r="Z46" i="6"/>
  <c r="Z34" i="6"/>
  <c r="Z37" i="6" s="1"/>
  <c r="Z39" i="6"/>
  <c r="Z42" i="6"/>
  <c r="Z40" i="6"/>
  <c r="Z38" i="6"/>
  <c r="J45" i="6"/>
  <c r="J41" i="6"/>
  <c r="J44" i="6"/>
  <c r="J34" i="6"/>
  <c r="J37" i="6" s="1"/>
  <c r="J46" i="6"/>
  <c r="J43" i="6"/>
  <c r="J39" i="6"/>
  <c r="J42" i="6"/>
  <c r="J40" i="6"/>
  <c r="J38" i="6"/>
  <c r="AB46" i="6"/>
  <c r="AB45" i="6"/>
  <c r="AB41" i="6"/>
  <c r="AB34" i="6"/>
  <c r="AB37" i="6" s="1"/>
  <c r="AB43" i="6"/>
  <c r="AB44" i="6"/>
  <c r="AB42" i="6"/>
  <c r="AB38" i="6"/>
  <c r="AB39" i="6"/>
  <c r="AB40" i="6"/>
  <c r="I44" i="6"/>
  <c r="I43" i="6"/>
  <c r="I34" i="6"/>
  <c r="I37" i="6" s="1"/>
  <c r="I41" i="6"/>
  <c r="I45" i="6"/>
  <c r="I46" i="6"/>
  <c r="I42" i="6"/>
  <c r="I39" i="6"/>
  <c r="I40" i="6"/>
  <c r="I38" i="6"/>
  <c r="Y41" i="6"/>
  <c r="Y43" i="6"/>
  <c r="Y34" i="6"/>
  <c r="Y37" i="6" s="1"/>
  <c r="Y45" i="6"/>
  <c r="Y46" i="6"/>
  <c r="Y44" i="6"/>
  <c r="Y42" i="6"/>
  <c r="Y40" i="6"/>
  <c r="Y39" i="6"/>
  <c r="Y38" i="6"/>
  <c r="X45" i="6"/>
  <c r="X34" i="6"/>
  <c r="X37" i="6" s="1"/>
  <c r="X46" i="6"/>
  <c r="X41" i="6"/>
  <c r="X44" i="6"/>
  <c r="X43" i="6"/>
  <c r="X42" i="6"/>
  <c r="X40" i="6"/>
  <c r="X38" i="6"/>
  <c r="X39" i="6"/>
  <c r="H45" i="6"/>
  <c r="H43" i="6"/>
  <c r="H34" i="6"/>
  <c r="H37" i="6" s="1"/>
  <c r="H41" i="6"/>
  <c r="H44" i="6"/>
  <c r="H46" i="6"/>
  <c r="H40" i="6"/>
  <c r="H38" i="6"/>
  <c r="H39" i="6"/>
  <c r="H42" i="6"/>
  <c r="L46" i="6"/>
  <c r="L34" i="6"/>
  <c r="L37" i="6" s="1"/>
  <c r="L45" i="6"/>
  <c r="L41" i="6"/>
  <c r="L43" i="6"/>
  <c r="L44" i="6"/>
  <c r="L39" i="6"/>
  <c r="L40" i="6"/>
  <c r="L38" i="6"/>
  <c r="L42" i="6"/>
  <c r="G45" i="6"/>
  <c r="G44" i="6"/>
  <c r="G41" i="6"/>
  <c r="G46" i="6"/>
  <c r="G34" i="6"/>
  <c r="G37" i="6" s="1"/>
  <c r="G43" i="6"/>
  <c r="G42" i="6"/>
  <c r="G40" i="6"/>
  <c r="G38" i="6"/>
  <c r="G39" i="6"/>
  <c r="V44" i="6"/>
  <c r="V45" i="6"/>
  <c r="V41" i="6"/>
  <c r="V34" i="6"/>
  <c r="V37" i="6" s="1"/>
  <c r="V46" i="6"/>
  <c r="V43" i="6"/>
  <c r="V42" i="6"/>
  <c r="V40" i="6"/>
  <c r="V39" i="6"/>
  <c r="V38" i="6"/>
  <c r="F41" i="6"/>
  <c r="F34" i="6"/>
  <c r="F37" i="6" s="1"/>
  <c r="F44" i="6"/>
  <c r="F45" i="6"/>
  <c r="F46" i="6"/>
  <c r="F43" i="6"/>
  <c r="F40" i="6"/>
  <c r="F39" i="6"/>
  <c r="F42" i="6"/>
  <c r="F38" i="6"/>
  <c r="O43" i="6"/>
  <c r="O45" i="6"/>
  <c r="O34" i="6"/>
  <c r="O37" i="6" s="1"/>
  <c r="O46" i="6"/>
  <c r="O44" i="6"/>
  <c r="O41" i="6"/>
  <c r="O42" i="6"/>
  <c r="O38" i="6"/>
  <c r="O39" i="6"/>
  <c r="O40" i="6"/>
  <c r="U44" i="6"/>
  <c r="U45" i="6"/>
  <c r="U34" i="6"/>
  <c r="U37" i="6" s="1"/>
  <c r="U46" i="6"/>
  <c r="U43" i="6"/>
  <c r="U41" i="6"/>
  <c r="U39" i="6"/>
  <c r="U40" i="6"/>
  <c r="U42" i="6"/>
  <c r="U38" i="6"/>
  <c r="E45" i="6"/>
  <c r="E34" i="6"/>
  <c r="E37" i="6" s="1"/>
  <c r="E44" i="6"/>
  <c r="E46" i="6"/>
  <c r="E43" i="6"/>
  <c r="E41" i="6"/>
  <c r="E42" i="6"/>
  <c r="E40" i="6"/>
  <c r="E39" i="6"/>
  <c r="E38" i="6"/>
  <c r="T44" i="6"/>
  <c r="T41" i="6"/>
  <c r="T45" i="6"/>
  <c r="T46" i="6"/>
  <c r="T43" i="6"/>
  <c r="T34" i="6"/>
  <c r="T37" i="6" s="1"/>
  <c r="T39" i="6"/>
  <c r="T40" i="6"/>
  <c r="T38" i="6"/>
  <c r="T42" i="6"/>
  <c r="D41" i="6"/>
  <c r="D46" i="6"/>
  <c r="D43" i="6"/>
  <c r="D34" i="6"/>
  <c r="D37" i="6" s="1"/>
  <c r="D45" i="6"/>
  <c r="D44" i="6"/>
  <c r="D38" i="6"/>
  <c r="D42" i="6"/>
  <c r="D39" i="6"/>
  <c r="D40" i="6"/>
  <c r="P41" i="6"/>
  <c r="P44" i="6"/>
  <c r="P43" i="6"/>
  <c r="P46" i="6"/>
  <c r="P45" i="6"/>
  <c r="P34" i="6"/>
  <c r="P37" i="6" s="1"/>
  <c r="P40" i="6"/>
  <c r="P42" i="6"/>
  <c r="P38" i="6"/>
  <c r="P39" i="6"/>
  <c r="N41" i="6"/>
  <c r="N43" i="6"/>
  <c r="N45" i="6"/>
  <c r="N44" i="6"/>
  <c r="N34" i="6"/>
  <c r="N37" i="6" s="1"/>
  <c r="N46" i="6"/>
  <c r="N40" i="6"/>
  <c r="N42" i="6"/>
  <c r="N38" i="6"/>
  <c r="N39" i="6"/>
  <c r="B46" i="6"/>
  <c r="B41" i="6"/>
  <c r="B45" i="6"/>
  <c r="B34" i="6"/>
  <c r="B37" i="6" s="1"/>
  <c r="B43" i="6"/>
  <c r="B44" i="6"/>
  <c r="B39" i="6"/>
  <c r="B42" i="6"/>
  <c r="B40" i="6"/>
  <c r="B38" i="6"/>
  <c r="S44" i="6"/>
  <c r="S45" i="6"/>
  <c r="S41" i="6"/>
  <c r="S43" i="6"/>
  <c r="S34" i="6"/>
  <c r="S37" i="6" s="1"/>
  <c r="S46" i="6"/>
  <c r="S42" i="6"/>
  <c r="S39" i="6"/>
  <c r="S40" i="6"/>
  <c r="S38" i="6"/>
  <c r="W44" i="6"/>
  <c r="W45" i="6"/>
  <c r="W34" i="6"/>
  <c r="W37" i="6" s="1"/>
  <c r="W46" i="6"/>
  <c r="W41" i="6"/>
  <c r="W43" i="6"/>
  <c r="W42" i="6"/>
  <c r="W40" i="6"/>
  <c r="W38" i="6"/>
  <c r="W39" i="6"/>
  <c r="R44" i="6"/>
  <c r="R45" i="6"/>
  <c r="R43" i="6"/>
  <c r="R34" i="6"/>
  <c r="R37" i="6" s="1"/>
  <c r="R46" i="6"/>
  <c r="R41" i="6"/>
  <c r="R42" i="6"/>
  <c r="R38" i="6"/>
  <c r="R39" i="6"/>
  <c r="R40" i="6"/>
  <c r="U68" i="6"/>
  <c r="X72" i="6"/>
  <c r="M72" i="6"/>
  <c r="AB72" i="6"/>
  <c r="B75" i="6"/>
  <c r="E69" i="6" s="1"/>
  <c r="E68" i="6"/>
  <c r="I30" i="6"/>
  <c r="Z30" i="6"/>
  <c r="F30" i="6"/>
  <c r="Y30" i="6"/>
  <c r="AC30" i="6"/>
  <c r="N30" i="6"/>
  <c r="B30" i="6"/>
  <c r="C21" i="6"/>
  <c r="C22" i="6" s="1"/>
  <c r="C26" i="6" s="1"/>
  <c r="F21" i="6"/>
  <c r="F22" i="6" s="1"/>
  <c r="F26" i="6" s="1"/>
  <c r="N21" i="6"/>
  <c r="N22" i="6" s="1"/>
  <c r="N26" i="6" s="1"/>
  <c r="V21" i="6"/>
  <c r="V22" i="6" s="1"/>
  <c r="H21" i="6"/>
  <c r="P21" i="6"/>
  <c r="X21" i="6"/>
  <c r="T21" i="6"/>
  <c r="T22" i="6" s="1"/>
  <c r="B21" i="6"/>
  <c r="J21" i="6"/>
  <c r="R21" i="6"/>
  <c r="R22" i="6" s="1"/>
  <c r="Z21" i="6"/>
  <c r="D21" i="6"/>
  <c r="L21" i="6"/>
  <c r="AB21" i="6"/>
  <c r="AB30" i="6"/>
  <c r="H30" i="6"/>
  <c r="D30" i="6"/>
  <c r="AA30" i="6"/>
  <c r="O30" i="6"/>
  <c r="G30" i="6"/>
  <c r="B68" i="6"/>
  <c r="F68" i="6"/>
  <c r="J68" i="6"/>
  <c r="N68" i="6"/>
  <c r="R68" i="6"/>
  <c r="V68" i="6"/>
  <c r="Z68" i="6"/>
  <c r="B72" i="6"/>
  <c r="F72" i="6"/>
  <c r="J72" i="6"/>
  <c r="N72" i="6"/>
  <c r="C68" i="6"/>
  <c r="G68" i="6"/>
  <c r="K68" i="6"/>
  <c r="O68" i="6"/>
  <c r="S68" i="6"/>
  <c r="W68" i="6"/>
  <c r="AA68" i="6"/>
  <c r="C72" i="6"/>
  <c r="G72" i="6"/>
  <c r="K72" i="6"/>
  <c r="O72" i="6"/>
  <c r="D68" i="6"/>
  <c r="H68" i="6"/>
  <c r="L68" i="6"/>
  <c r="P68" i="6"/>
  <c r="T68" i="6"/>
  <c r="X68" i="6"/>
  <c r="AB68" i="6"/>
  <c r="D72" i="6"/>
  <c r="H72" i="6"/>
  <c r="L72" i="6"/>
  <c r="P72" i="6"/>
  <c r="AA72" i="6"/>
  <c r="I72" i="6"/>
  <c r="Q68" i="6"/>
  <c r="AA69" i="6"/>
  <c r="C71" i="6"/>
  <c r="C18" i="6" s="1"/>
  <c r="Z72" i="6"/>
  <c r="E72" i="6"/>
  <c r="AC68" i="6"/>
  <c r="M68" i="6"/>
  <c r="T24" i="6"/>
  <c r="U24" i="6"/>
  <c r="R24" i="6"/>
  <c r="V24" i="6"/>
  <c r="AC72" i="6"/>
  <c r="Y72" i="6"/>
  <c r="Q72" i="6"/>
  <c r="Y68" i="6"/>
  <c r="I68" i="6"/>
  <c r="W24" i="6"/>
  <c r="AC21" i="6"/>
  <c r="Y21" i="6"/>
  <c r="U21" i="6"/>
  <c r="Q21" i="6"/>
  <c r="M21" i="6"/>
  <c r="I21" i="6"/>
  <c r="E21" i="6"/>
  <c r="AA21" i="6"/>
  <c r="W21" i="6"/>
  <c r="S21" i="6"/>
  <c r="O21" i="6"/>
  <c r="K21" i="6"/>
  <c r="G21" i="6"/>
  <c r="C25" i="6" l="1"/>
  <c r="Q69" i="6"/>
  <c r="E71" i="6"/>
  <c r="E18" i="6" s="1"/>
  <c r="K71" i="6"/>
  <c r="K18" i="6" s="1"/>
  <c r="M69" i="6"/>
  <c r="G71" i="6"/>
  <c r="G18" i="6" s="1"/>
  <c r="Y69" i="6"/>
  <c r="Y71" i="6"/>
  <c r="J71" i="6"/>
  <c r="J18" i="6" s="1"/>
  <c r="F71" i="6"/>
  <c r="F18" i="6" s="1"/>
  <c r="B71" i="6"/>
  <c r="B18" i="6" s="1"/>
  <c r="Q71" i="6"/>
  <c r="AB71" i="6"/>
  <c r="AB18" i="6" s="1"/>
  <c r="P69" i="6"/>
  <c r="L69" i="6"/>
  <c r="V69" i="6"/>
  <c r="X71" i="6"/>
  <c r="Z69" i="6"/>
  <c r="H69" i="6"/>
  <c r="R69" i="6"/>
  <c r="AC69" i="6"/>
  <c r="C69" i="6"/>
  <c r="AC71" i="6"/>
  <c r="AC18" i="6" s="1"/>
  <c r="Z71" i="6"/>
  <c r="N71" i="6"/>
  <c r="N69" i="6"/>
  <c r="M71" i="6"/>
  <c r="AA71" i="6"/>
  <c r="AA18" i="6" s="1"/>
  <c r="J69" i="6"/>
  <c r="I69" i="6"/>
  <c r="P71" i="6"/>
  <c r="T69" i="6"/>
  <c r="D69" i="6"/>
  <c r="O71" i="6"/>
  <c r="L71" i="6"/>
  <c r="W69" i="6"/>
  <c r="F69" i="6"/>
  <c r="H71" i="6"/>
  <c r="H18" i="6" s="1"/>
  <c r="S69" i="6"/>
  <c r="B69" i="6"/>
  <c r="O69" i="6"/>
  <c r="D71" i="6"/>
  <c r="D18" i="6" s="1"/>
  <c r="AB69" i="6"/>
  <c r="K69" i="6"/>
  <c r="U69" i="6"/>
  <c r="X69" i="6"/>
  <c r="G69" i="6"/>
  <c r="I71" i="6"/>
  <c r="I18" i="6" s="1"/>
  <c r="V25" i="6"/>
  <c r="V27" i="6" s="1"/>
  <c r="N25" i="6"/>
  <c r="N27" i="6" s="1"/>
  <c r="T25" i="6"/>
  <c r="T27" i="6" s="1"/>
  <c r="AB22" i="6"/>
  <c r="AB26" i="6" s="1"/>
  <c r="AB25" i="6"/>
  <c r="X22" i="6"/>
  <c r="X25" i="6"/>
  <c r="X27" i="6" s="1"/>
  <c r="L22" i="6"/>
  <c r="L25" i="6"/>
  <c r="L27" i="6" s="1"/>
  <c r="J22" i="6"/>
  <c r="J25" i="6"/>
  <c r="J27" i="6" s="1"/>
  <c r="P22" i="6"/>
  <c r="P25" i="6"/>
  <c r="P27" i="6" s="1"/>
  <c r="R25" i="6"/>
  <c r="R27" i="6" s="1"/>
  <c r="D22" i="6"/>
  <c r="D26" i="6" s="1"/>
  <c r="D25" i="6"/>
  <c r="B22" i="6"/>
  <c r="B26" i="6" s="1"/>
  <c r="B25" i="6"/>
  <c r="H22" i="6"/>
  <c r="H26" i="6" s="1"/>
  <c r="H25" i="6"/>
  <c r="F25" i="6"/>
  <c r="F27" i="6" s="1"/>
  <c r="Z22" i="6"/>
  <c r="Z26" i="6" s="1"/>
  <c r="Z25" i="6"/>
  <c r="E25" i="6"/>
  <c r="E22" i="6"/>
  <c r="Y25" i="6"/>
  <c r="Y22" i="6"/>
  <c r="Y26" i="6" s="1"/>
  <c r="O25" i="6"/>
  <c r="O22" i="6"/>
  <c r="O26" i="6" s="1"/>
  <c r="U25" i="6"/>
  <c r="U22" i="6"/>
  <c r="I25" i="6"/>
  <c r="I22" i="6"/>
  <c r="I26" i="6" s="1"/>
  <c r="G25" i="6"/>
  <c r="G22" i="6"/>
  <c r="G26" i="6" s="1"/>
  <c r="W25" i="6"/>
  <c r="W22" i="6"/>
  <c r="M25" i="6"/>
  <c r="M22" i="6"/>
  <c r="AC25" i="6"/>
  <c r="AC22" i="6"/>
  <c r="AC26" i="6" s="1"/>
  <c r="S25" i="6"/>
  <c r="S22" i="6"/>
  <c r="K25" i="6"/>
  <c r="K22" i="6"/>
  <c r="AA25" i="6"/>
  <c r="AA22" i="6"/>
  <c r="AA26" i="6" s="1"/>
  <c r="Q25" i="6"/>
  <c r="Q22" i="6"/>
  <c r="C27" i="6"/>
  <c r="H27" i="6" l="1"/>
  <c r="D27" i="6"/>
  <c r="P28" i="6"/>
  <c r="D28" i="6"/>
  <c r="B27" i="6"/>
  <c r="T28" i="6"/>
  <c r="AB27" i="6"/>
  <c r="C28" i="6"/>
  <c r="H28" i="6"/>
  <c r="E28" i="6"/>
  <c r="Z27" i="6"/>
  <c r="B28" i="6"/>
  <c r="AA27" i="6"/>
  <c r="AB28" i="6"/>
  <c r="S27" i="6"/>
  <c r="U28" i="6"/>
  <c r="AC27" i="6"/>
  <c r="AC28" i="6"/>
  <c r="W27" i="6"/>
  <c r="Y28" i="6"/>
  <c r="I27" i="6"/>
  <c r="K28" i="6"/>
  <c r="J28" i="6"/>
  <c r="U27" i="6"/>
  <c r="W28" i="6"/>
  <c r="Y27" i="6"/>
  <c r="AA28" i="6"/>
  <c r="Z28" i="6"/>
  <c r="X28" i="6"/>
  <c r="Q27" i="6"/>
  <c r="S28" i="6"/>
  <c r="R28" i="6"/>
  <c r="K27" i="6"/>
  <c r="M28" i="6"/>
  <c r="L28" i="6"/>
  <c r="M27" i="6"/>
  <c r="O28" i="6"/>
  <c r="N28" i="6"/>
  <c r="G27" i="6"/>
  <c r="I28" i="6"/>
  <c r="O27" i="6"/>
  <c r="Q28" i="6"/>
  <c r="V28" i="6"/>
  <c r="E27" i="6"/>
  <c r="G28" i="6"/>
  <c r="F2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russell.w.scott</author>
  </authors>
  <commentList>
    <comment ref="A30" authorId="0" shapeId="0" xr:uid="{00000000-0006-0000-02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B53" authorId="0" shapeId="0" xr:uid="{00000000-0006-0000-0200-000002000000}">
      <text>
        <r>
          <rPr>
            <b/>
            <sz val="9"/>
            <color indexed="81"/>
            <rFont val="Tahoma"/>
            <family val="2"/>
          </rPr>
          <t>michael.fleetwood:</t>
        </r>
        <r>
          <rPr>
            <sz val="9"/>
            <color indexed="81"/>
            <rFont val="Tahoma"/>
            <family val="2"/>
          </rPr>
          <t xml:space="preserve">
Aircrew Section Filled in based on formula.  Need to verify/update numbers to reflect requirements</t>
        </r>
      </text>
    </comment>
    <comment ref="A68" authorId="1" shapeId="0" xr:uid="{00000000-0006-0000-0200-000003000000}">
      <text>
        <r>
          <rPr>
            <sz val="8"/>
            <color indexed="81"/>
            <rFont val="Tahoma"/>
            <family val="2"/>
          </rPr>
          <t>1 Standard Deviation based on performance Standard</t>
        </r>
      </text>
    </comment>
    <comment ref="A69" authorId="1" shapeId="0" xr:uid="{00000000-0006-0000-0200-000004000000}">
      <text>
        <r>
          <rPr>
            <sz val="8"/>
            <color indexed="81"/>
            <rFont val="Tahoma"/>
            <family val="2"/>
          </rPr>
          <t>.5 Standard Deviation based on performance Standard</t>
        </r>
      </text>
    </comment>
    <comment ref="A78" authorId="0" shapeId="0" xr:uid="{00000000-0006-0000-0200-000005000000}">
      <text>
        <r>
          <rPr>
            <b/>
            <sz val="9"/>
            <color indexed="81"/>
            <rFont val="Tahoma"/>
            <family val="2"/>
          </rPr>
          <t>michael.fleetwood:</t>
        </r>
        <r>
          <rPr>
            <sz val="9"/>
            <color indexed="81"/>
            <rFont val="Tahoma"/>
            <family val="2"/>
          </rPr>
          <t xml:space="preserve">
VRM T&amp;R 30 Sep 22
</t>
        </r>
      </text>
    </comment>
    <comment ref="E95" authorId="2" shapeId="0" xr:uid="{00000000-0006-0000-0200-000006000000}">
      <text>
        <r>
          <rPr>
            <b/>
            <sz val="8"/>
            <color indexed="81"/>
            <rFont val="Tahoma"/>
            <family val="2"/>
          </rPr>
          <t>russell.w.scott:</t>
        </r>
        <r>
          <rPr>
            <sz val="8"/>
            <color indexed="81"/>
            <rFont val="Tahoma"/>
            <family val="2"/>
          </rPr>
          <t xml:space="preserve">
SFARP</t>
        </r>
      </text>
    </comment>
    <comment ref="J95" authorId="2" shapeId="0" xr:uid="{00000000-0006-0000-0200-000007000000}">
      <text>
        <r>
          <rPr>
            <b/>
            <sz val="8"/>
            <color indexed="81"/>
            <rFont val="Tahoma"/>
            <family val="2"/>
          </rPr>
          <t>russell.w.scott:</t>
        </r>
        <r>
          <rPr>
            <sz val="8"/>
            <color indexed="81"/>
            <rFont val="Tahoma"/>
            <family val="2"/>
          </rPr>
          <t xml:space="preserve">
TSTA/FEP</t>
        </r>
      </text>
    </comment>
    <comment ref="K95" authorId="2" shapeId="0" xr:uid="{00000000-0006-0000-0200-000008000000}">
      <text>
        <r>
          <rPr>
            <b/>
            <sz val="8"/>
            <color indexed="81"/>
            <rFont val="Tahoma"/>
            <family val="2"/>
          </rPr>
          <t>russell.w.scott:</t>
        </r>
        <r>
          <rPr>
            <sz val="8"/>
            <color indexed="81"/>
            <rFont val="Tahoma"/>
            <family val="2"/>
          </rPr>
          <t xml:space="preserve">
C2X/Fallon</t>
        </r>
      </text>
    </comment>
    <comment ref="L95" authorId="2" shapeId="0" xr:uid="{00000000-0006-0000-0200-000009000000}">
      <text>
        <r>
          <rPr>
            <b/>
            <sz val="8"/>
            <color indexed="81"/>
            <rFont val="Tahoma"/>
            <family val="2"/>
          </rPr>
          <t>russell.w.scott:</t>
        </r>
        <r>
          <rPr>
            <sz val="8"/>
            <color indexed="81"/>
            <rFont val="Tahoma"/>
            <family val="2"/>
          </rPr>
          <t xml:space="preserve">
C2X/Fallon</t>
        </r>
      </text>
    </comment>
    <comment ref="M95" authorId="2" shapeId="0" xr:uid="{00000000-0006-0000-0200-00000A000000}">
      <text>
        <r>
          <rPr>
            <b/>
            <sz val="8"/>
            <color indexed="81"/>
            <rFont val="Tahoma"/>
            <family val="2"/>
          </rPr>
          <t>russell.w.scott:</t>
        </r>
        <r>
          <rPr>
            <sz val="8"/>
            <color indexed="81"/>
            <rFont val="Tahoma"/>
            <family val="2"/>
          </rPr>
          <t xml:space="preserve">
C2X/Fallon</t>
        </r>
      </text>
    </comment>
    <comment ref="P95" authorId="2" shapeId="0" xr:uid="{00000000-0006-0000-0200-00000B000000}">
      <text>
        <r>
          <rPr>
            <b/>
            <sz val="8"/>
            <color indexed="81"/>
            <rFont val="Tahoma"/>
            <family val="2"/>
          </rPr>
          <t>russell.w.scott:</t>
        </r>
        <r>
          <rPr>
            <sz val="8"/>
            <color indexed="81"/>
            <rFont val="Tahoma"/>
            <family val="2"/>
          </rPr>
          <t xml:space="preserve">
Pre-deployment at sea sustainment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michael.fleetwood</author>
  </authors>
  <commentList>
    <comment ref="B3" authorId="0" shapeId="0" xr:uid="{00000000-0006-0000-0300-000001000000}">
      <text>
        <r>
          <rPr>
            <b/>
            <sz val="8"/>
            <color indexed="81"/>
            <rFont val="Tahoma"/>
            <family val="2"/>
          </rPr>
          <t>michael.fleetwood:</t>
        </r>
        <r>
          <rPr>
            <sz val="8"/>
            <color indexed="81"/>
            <rFont val="Tahoma"/>
            <family val="2"/>
          </rPr>
          <t xml:space="preserve">
APDF Version 136
</t>
        </r>
      </text>
    </comment>
    <comment ref="B16" authorId="0" shapeId="0" xr:uid="{00000000-0006-0000-0300-000002000000}">
      <text>
        <r>
          <rPr>
            <b/>
            <sz val="8"/>
            <color indexed="81"/>
            <rFont val="Tahoma"/>
            <family val="2"/>
          </rPr>
          <t>michael.fleetwood:</t>
        </r>
        <r>
          <rPr>
            <sz val="8"/>
            <color indexed="81"/>
            <rFont val="Tahoma"/>
            <family val="2"/>
          </rPr>
          <t xml:space="preserve">
FY-23 NAPP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Henry, Heather A LT USN (USA)</author>
  </authors>
  <commentList>
    <comment ref="F8" authorId="0" shapeId="0" xr:uid="{00000000-0006-0000-0400-000001000000}">
      <text>
        <r>
          <rPr>
            <b/>
            <sz val="9"/>
            <color indexed="81"/>
            <rFont val="Tahoma"/>
            <family val="2"/>
          </rPr>
          <t>Henry, Heather A LT USN (USA):</t>
        </r>
        <r>
          <rPr>
            <sz val="9"/>
            <color indexed="81"/>
            <rFont val="Tahoma"/>
            <family val="2"/>
          </rPr>
          <t xml:space="preserve">
FLIR and HUD in usful tools in over water SAR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michael.fleetwood</author>
  </authors>
  <commentList>
    <comment ref="C5" authorId="0" shapeId="0" xr:uid="{00000000-0006-0000-0600-000001000000}">
      <text>
        <r>
          <rPr>
            <b/>
            <sz val="8"/>
            <color indexed="81"/>
            <rFont val="Tahoma"/>
            <family val="2"/>
          </rPr>
          <t>michael.fleetwood:</t>
        </r>
        <r>
          <rPr>
            <sz val="8"/>
            <color indexed="81"/>
            <rFont val="Tahoma"/>
            <family val="2"/>
          </rPr>
          <t xml:space="preserve">
These are the Mission System Groupings taken from the MESM.  Each item corresponds to an EOC Code.</t>
        </r>
      </text>
    </comment>
    <comment ref="D5" authorId="0" shapeId="0" xr:uid="{00000000-0006-0000-0600-000002000000}">
      <text>
        <r>
          <rPr>
            <b/>
            <sz val="8"/>
            <color indexed="81"/>
            <rFont val="Tahoma"/>
            <family val="2"/>
          </rPr>
          <t>michael.fleetwood:</t>
        </r>
        <r>
          <rPr>
            <sz val="8"/>
            <color indexed="81"/>
            <rFont val="Tahoma"/>
            <family val="2"/>
          </rPr>
          <t xml:space="preserve">
These items are integrated to the aircraft and describe the individual components in the Mission System Group</t>
        </r>
      </text>
    </comment>
    <comment ref="C78" authorId="0" shapeId="0" xr:uid="{00000000-0006-0000-0600-000003000000}">
      <text>
        <r>
          <rPr>
            <b/>
            <sz val="8"/>
            <color indexed="81"/>
            <rFont val="Tahoma"/>
            <family val="2"/>
          </rPr>
          <t>michael.fleetwood:</t>
        </r>
        <r>
          <rPr>
            <sz val="8"/>
            <color indexed="81"/>
            <rFont val="Tahoma"/>
            <family val="2"/>
          </rPr>
          <t xml:space="preserve">
Non-Integrated Systems are those items that attatch to the aircraft and do not necessarily affect the Material Condition of the aircraft when removed.  i.e. TFLIR, LDT, CATM</t>
        </r>
      </text>
    </comment>
  </commentList>
</comments>
</file>

<file path=xl/sharedStrings.xml><?xml version="1.0" encoding="utf-8"?>
<sst xmlns="http://schemas.openxmlformats.org/spreadsheetml/2006/main" count="411" uniqueCount="269">
  <si>
    <t>Standard Name</t>
  </si>
  <si>
    <t>ID</t>
  </si>
  <si>
    <t>Rev</t>
  </si>
  <si>
    <t>AMFOM</t>
  </si>
  <si>
    <t>Note:  'NEW' Standards are less than 90 Days old</t>
  </si>
  <si>
    <t>Date</t>
  </si>
  <si>
    <t>Standard</t>
  </si>
  <si>
    <t>Change Summary</t>
  </si>
  <si>
    <t>All</t>
  </si>
  <si>
    <t>Initial Standards</t>
  </si>
  <si>
    <t>FRS</t>
  </si>
  <si>
    <t>Draft Mission System Standards</t>
  </si>
  <si>
    <t>All CVW (not FDNF)</t>
  </si>
  <si>
    <t>Changed R+10 to Adanced Phase</t>
  </si>
  <si>
    <t>Updated to include FMC and Mission System values from ARC-N</t>
  </si>
  <si>
    <t>Updated 100% T&amp;R and Sim Fidelity</t>
  </si>
  <si>
    <t>Readiness Standards VRM CMV-22B  3-ACFT Det</t>
  </si>
  <si>
    <t>Inventory</t>
  </si>
  <si>
    <t>Rev:</t>
  </si>
  <si>
    <t>ID:</t>
  </si>
  <si>
    <t>PAA =</t>
  </si>
  <si>
    <t>Crew/Seat Ratio=</t>
  </si>
  <si>
    <t>Crews=</t>
  </si>
  <si>
    <t>ESL=</t>
  </si>
  <si>
    <t>100% T&amp;R Matrix=</t>
  </si>
  <si>
    <t>100% Training Hours=</t>
  </si>
  <si>
    <t>100% Training Sorties=</t>
  </si>
  <si>
    <t>Ashore Support Hours=</t>
  </si>
  <si>
    <t>Per Crew</t>
  </si>
  <si>
    <t>Tactical Hard Deck =</t>
  </si>
  <si>
    <t>Afloat Support Hours=</t>
  </si>
  <si>
    <t>Sim Fidelity %=</t>
  </si>
  <si>
    <t>Simulator Support Hours=</t>
  </si>
  <si>
    <t>FRTP Mode</t>
  </si>
  <si>
    <t>Maintenance</t>
  </si>
  <si>
    <t>Basic</t>
  </si>
  <si>
    <t>Advanced</t>
  </si>
  <si>
    <t>Intermediate</t>
  </si>
  <si>
    <t xml:space="preserve">Sustain </t>
  </si>
  <si>
    <t>Deploy</t>
  </si>
  <si>
    <t>Tactical Hard Deck</t>
  </si>
  <si>
    <t>R+Month</t>
  </si>
  <si>
    <t>R+1</t>
  </si>
  <si>
    <t>R+2</t>
  </si>
  <si>
    <t>R+3</t>
  </si>
  <si>
    <t>R+4</t>
  </si>
  <si>
    <t xml:space="preserve">R+5 </t>
  </si>
  <si>
    <t xml:space="preserve">R+6 </t>
  </si>
  <si>
    <t xml:space="preserve">R+7 </t>
  </si>
  <si>
    <t xml:space="preserve">R+8 </t>
  </si>
  <si>
    <t xml:space="preserve">R+9 </t>
  </si>
  <si>
    <t xml:space="preserve">R+10 </t>
  </si>
  <si>
    <t xml:space="preserve">R+11 </t>
  </si>
  <si>
    <t xml:space="preserve">R+12 </t>
  </si>
  <si>
    <t>R+13</t>
  </si>
  <si>
    <t>R+14</t>
  </si>
  <si>
    <t>R+15</t>
  </si>
  <si>
    <t>POM</t>
  </si>
  <si>
    <t>D+1</t>
  </si>
  <si>
    <t>D+2</t>
  </si>
  <si>
    <t>D+3</t>
  </si>
  <si>
    <t>D+4</t>
  </si>
  <si>
    <t>D+5</t>
  </si>
  <si>
    <t>D+6</t>
  </si>
  <si>
    <t>PDL</t>
  </si>
  <si>
    <t>R+24</t>
  </si>
  <si>
    <t>R+25</t>
  </si>
  <si>
    <t>R+26</t>
  </si>
  <si>
    <t>R+27</t>
  </si>
  <si>
    <t>R+28</t>
  </si>
  <si>
    <t>FRTP</t>
  </si>
  <si>
    <t>Mission</t>
  </si>
  <si>
    <t>Unit Level Trng &amp; Depot Maint</t>
  </si>
  <si>
    <t>ARP to TSTA III</t>
  </si>
  <si>
    <t>C2X to FLN</t>
  </si>
  <si>
    <t>Deployment</t>
  </si>
  <si>
    <t>Sustain</t>
  </si>
  <si>
    <t>THD</t>
  </si>
  <si>
    <t>Training Resource Elements</t>
  </si>
  <si>
    <t>Average Training Readiness (ATR) Standard</t>
  </si>
  <si>
    <t>% of T&amp;R Matrix</t>
  </si>
  <si>
    <t>Flying Hours</t>
  </si>
  <si>
    <t>Training Sortie Standard</t>
  </si>
  <si>
    <t>Training Hours Standard</t>
  </si>
  <si>
    <t>Ashore Support Hours Total</t>
  </si>
  <si>
    <t>Afloat Support Hours Total</t>
  </si>
  <si>
    <t>Total Hours Standard</t>
  </si>
  <si>
    <t>Simulator Contribution</t>
  </si>
  <si>
    <t>Allocated Flight Hours</t>
  </si>
  <si>
    <t>Flight Hour Execution Standard (90 Day Avg)</t>
  </si>
  <si>
    <t>Simulator Hours</t>
  </si>
  <si>
    <t>Simulator Support Hours</t>
  </si>
  <si>
    <t>Aircraft Standards</t>
  </si>
  <si>
    <t>Flightline %</t>
  </si>
  <si>
    <t>MC %</t>
  </si>
  <si>
    <t>FMC %</t>
  </si>
  <si>
    <t>Flightline Standard</t>
  </si>
  <si>
    <t>MC Standard</t>
  </si>
  <si>
    <t>FMC Standard</t>
  </si>
  <si>
    <t>Ready CMV-22B Maritime Non-Permissive Environment (C)</t>
  </si>
  <si>
    <t>Ready CMV-22B SAR/MEDEVAC Mission Systems (D)</t>
  </si>
  <si>
    <t>Ready CMV-22B Internal Cargo Transport Mission (E)</t>
  </si>
  <si>
    <t>Ready CMV-22B External Cargo Transport Mission (F)</t>
  </si>
  <si>
    <t>Ready CMV-22B Transport of Personnel Mission (G)</t>
  </si>
  <si>
    <t>Ready CMV-22B Tactical Communication Mission (H)</t>
  </si>
  <si>
    <t>Ready CMV-22B Long Range/Self-Deployment Mission (J)</t>
  </si>
  <si>
    <t>Ready CMV-22B Shipboard Mission Systems (K)</t>
  </si>
  <si>
    <t>Ready CMV-22B IMC Flight Mission Systems (L)</t>
  </si>
  <si>
    <t>Aircrew Manning and Crews</t>
  </si>
  <si>
    <t>Pilot Upper Limit</t>
  </si>
  <si>
    <t>Pilot Lower Limit</t>
  </si>
  <si>
    <t>Aircrewman Upper Limit</t>
  </si>
  <si>
    <t>Aircrewman Lower Limit</t>
  </si>
  <si>
    <t>Range of Performance Values - Do Not Modify - (Use these values to establish performance cutoffs)</t>
  </si>
  <si>
    <t>UCL (Red Above)</t>
  </si>
  <si>
    <t>UCL (Yellow Above)</t>
  </si>
  <si>
    <t>Training Readiness Standard</t>
  </si>
  <si>
    <t>LCL (Yellow Below)</t>
  </si>
  <si>
    <t>LCL (Red Below)</t>
  </si>
  <si>
    <t>Ef Crew Expectation Profile</t>
  </si>
  <si>
    <t>U/L CL Max:</t>
  </si>
  <si>
    <t>U/L CL Min:</t>
  </si>
  <si>
    <t>CBM Matrix Ef Values - Do Not Modify</t>
  </si>
  <si>
    <t>Trained Manpower and Crews</t>
  </si>
  <si>
    <t>≥ L3 Pilot (TAC)</t>
  </si>
  <si>
    <t>≥ L2 Pilot (T2P)</t>
  </si>
  <si>
    <t>≥ L1 Pilot (PQM)</t>
  </si>
  <si>
    <t>≥ L3 Aircrewman (TCC)</t>
  </si>
  <si>
    <t>≥ L2 Aircrewman (T2C)</t>
  </si>
  <si>
    <t>≥ L1 Aircrewmen</t>
  </si>
  <si>
    <t>CVN Qual (Current) ≥ L3 Pilot</t>
  </si>
  <si>
    <t>LHA/LHD Qual (Current) ≥ L3 Pilot</t>
  </si>
  <si>
    <t>ACS/ESB/LPD Qual (Current) ≥ L3 Pilot</t>
  </si>
  <si>
    <t># Skilled Crews</t>
  </si>
  <si>
    <t>Monthly Variable Hours Assignments</t>
  </si>
  <si>
    <t>Simulator Replacement Month</t>
  </si>
  <si>
    <t>X</t>
  </si>
  <si>
    <t>Afloat Support Hours Assignment</t>
  </si>
  <si>
    <t>DRRS-N E-Pillar Break Points</t>
  </si>
  <si>
    <t>Green</t>
  </si>
  <si>
    <t>Yellow</t>
  </si>
  <si>
    <t>Red</t>
  </si>
  <si>
    <t>Aircraft</t>
  </si>
  <si>
    <t>Top</t>
  </si>
  <si>
    <t>In Reporting</t>
  </si>
  <si>
    <t>Mission Capable Aircraft (MC)</t>
  </si>
  <si>
    <t>Integrated Mission Systems</t>
  </si>
  <si>
    <t>FMC and Mission System Utilization Rates</t>
  </si>
  <si>
    <t>CMV-22B 3PAA CVW Det v220930</t>
  </si>
  <si>
    <t>FMC % of MC</t>
  </si>
  <si>
    <t>Readiness Standards VRM CMV-22B FRS</t>
  </si>
  <si>
    <t>CMV-22B</t>
  </si>
  <si>
    <t>VRM-50 PAA =</t>
  </si>
  <si>
    <t>A-1</t>
  </si>
  <si>
    <t>NA</t>
  </si>
  <si>
    <t>VRM-50</t>
  </si>
  <si>
    <t>Squadron Manning</t>
  </si>
  <si>
    <t>Overall Rating Fill</t>
  </si>
  <si>
    <t>Overall Rating Fit</t>
  </si>
  <si>
    <t>Overall NEC Fit</t>
  </si>
  <si>
    <t>Mission Systems</t>
  </si>
  <si>
    <t>Navy CMV-22B TMS Reduced MET to Mission System Map</t>
  </si>
  <si>
    <t>Ready Maritime Non-Permissive Environment (C)</t>
  </si>
  <si>
    <t>Ready SAR/MEDEVAC Mission Systems (D)</t>
  </si>
  <si>
    <t>Ready Internal Cargo Transport Mission (E)</t>
  </si>
  <si>
    <t>Ready External Cargo Transport Mission (F)</t>
  </si>
  <si>
    <t>Ready Transport of Personnel Mission (G)</t>
  </si>
  <si>
    <t>Ready Tactical Communication Mission (H)</t>
  </si>
  <si>
    <t>Ready Long Range/Self-Deployment Mission (J)</t>
  </si>
  <si>
    <t>Ready Shipboard Mission Systems (K)</t>
  </si>
  <si>
    <t>Ready IMC Flight Mission Systems (L)</t>
  </si>
  <si>
    <t>MISSION ESSENTIAL TASKS</t>
  </si>
  <si>
    <t>NTA 1.1.2.3.3</t>
  </si>
  <si>
    <t>Conduct Flight Operations</t>
  </si>
  <si>
    <t>NTA 1.1.2.4</t>
  </si>
  <si>
    <t>Conduct Tactical Insertion and Extraction</t>
  </si>
  <si>
    <t>NTA 4.2.1.2</t>
  </si>
  <si>
    <t>Conduct Aerial Refueling</t>
  </si>
  <si>
    <t>NTA 4.5.4</t>
  </si>
  <si>
    <t>Transport Personnel and Cargo</t>
  </si>
  <si>
    <t>NTA 4.6.7</t>
  </si>
  <si>
    <t>Provide COD/VOD Delivery</t>
  </si>
  <si>
    <t>NTA 6.2</t>
  </si>
  <si>
    <t>Rescue and Recover</t>
  </si>
  <si>
    <t>CMV-22B Mission System Utilization per Flight Task</t>
  </si>
  <si>
    <t>Tab Inventory</t>
  </si>
  <si>
    <t>Mission System Groups VRM CMV-22B</t>
  </si>
  <si>
    <t>** MESM:</t>
  </si>
  <si>
    <t>Integrated Aircraft Mission Systems Configuration</t>
  </si>
  <si>
    <t>COMMUNITY</t>
  </si>
  <si>
    <t>TMS AFFECTED</t>
  </si>
  <si>
    <t>Mission System Group</t>
  </si>
  <si>
    <t xml:space="preserve">COMPONENTS/SYSTEMS/ MESM CODES </t>
  </si>
  <si>
    <t>VRM</t>
  </si>
  <si>
    <t>ANVIS HUD</t>
  </si>
  <si>
    <t>COUNTERMEASURES DISPENSING SET</t>
  </si>
  <si>
    <t>FAST ROPE-KIT</t>
  </si>
  <si>
    <t>FLIR</t>
  </si>
  <si>
    <t>MAIN LANDING GEAR FIRE SUPPRESSION</t>
  </si>
  <si>
    <t>MISSILE WARNING SET</t>
  </si>
  <si>
    <t>OBIGGS</t>
  </si>
  <si>
    <t>RADAR SIGNAL DETECTION SET</t>
  </si>
  <si>
    <t>AC/DC UTILITY POWER OUTLETS (AS REQUIRED)</t>
  </si>
  <si>
    <t>AIRBORNE DEPLOYABLE LIFE RAFT</t>
  </si>
  <si>
    <t>HOIST (AS REQUIRED)</t>
  </si>
  <si>
    <t>LITTER SYSTEM</t>
  </si>
  <si>
    <t>UHF / DF (AS REQUIRED)</t>
  </si>
  <si>
    <t>AIRDROP SYSTEM</t>
  </si>
  <si>
    <t>CARGO LIGHTING SYSTEM</t>
  </si>
  <si>
    <t>CARGO LOADING PACKAGE</t>
  </si>
  <si>
    <t>CARGO SECURING EQUIPMENT</t>
  </si>
  <si>
    <t>PORTABLE WINCH</t>
  </si>
  <si>
    <t>ROLLER RAIL PACKAGE</t>
  </si>
  <si>
    <t>EXTERNAL CARGO EQUIPMENT</t>
  </si>
  <si>
    <t>FORWARD CABIN CONTROL STATION</t>
  </si>
  <si>
    <t>FWD / AFT CARGO HOOKS (AS REQUIRED)</t>
  </si>
  <si>
    <t>CABIN ICS (2 OF 3 REQUIRED)</t>
  </si>
  <si>
    <t>LIFE RAFT (REQUIRED OVER WATER)</t>
  </si>
  <si>
    <t>PASSENGER SEATS/RESTRAINTS (1 PER PERSON ONBOARD)</t>
  </si>
  <si>
    <t>PUBLIC ADDRESS SYSTEM</t>
  </si>
  <si>
    <t>RAMP / DOOR OPERATION</t>
  </si>
  <si>
    <t>TCAS</t>
  </si>
  <si>
    <t>ANTI-JAM COMM</t>
  </si>
  <si>
    <t>DIGITAL MAP (1 OF 2 CHANNELS REQUIRED)</t>
  </si>
  <si>
    <t>HF</t>
  </si>
  <si>
    <t>MAGR GPS</t>
  </si>
  <si>
    <t>SATCOM</t>
  </si>
  <si>
    <t>SECURE VOICE</t>
  </si>
  <si>
    <t>AVSS</t>
  </si>
  <si>
    <t>FLIGHT DIRECTOR PANEL</t>
  </si>
  <si>
    <t>IN-FLIGHT REFUELING SYSTEM</t>
  </si>
  <si>
    <t>MATS</t>
  </si>
  <si>
    <t>OBOGGS</t>
  </si>
  <si>
    <t>WEATHER RADAR</t>
  </si>
  <si>
    <t>ACOUSTIC BEACON</t>
  </si>
  <si>
    <t>BACK UP BRAKE SYSTEM</t>
  </si>
  <si>
    <t>BLADE FOLD / WING STOW SYSTEM</t>
  </si>
  <si>
    <t>EXHAUST DEFLECTOR</t>
  </si>
  <si>
    <t>EXTERNAL LANDING GEAR DOWN &amp; LOCK LIGHT</t>
  </si>
  <si>
    <t>IFF TRANSPONDER MODE 4 OR MODE 5</t>
  </si>
  <si>
    <t>NLG HIKE VALVE</t>
  </si>
  <si>
    <t>NOSE WHEEL STEERING</t>
  </si>
  <si>
    <t>ROTOR BRAKE</t>
  </si>
  <si>
    <t>ANTI-ICE / DE-ICE</t>
  </si>
  <si>
    <t>AOA HEAT</t>
  </si>
  <si>
    <t>BLADE TIP LIGHTS</t>
  </si>
  <si>
    <t>CDU KEYBOARDS (2 OF 2 REQUIRED)</t>
  </si>
  <si>
    <t>COCKPIT LIGHTING</t>
  </si>
  <si>
    <t>EAPS</t>
  </si>
  <si>
    <t>ECS</t>
  </si>
  <si>
    <t>ELS HEATING</t>
  </si>
  <si>
    <t>FORMATION LIGHTS (AS REQUIRED)</t>
  </si>
  <si>
    <t>HYD 3 THERMAL CONTROL (BOTH VALVES REQUIRED)</t>
  </si>
  <si>
    <t>IPS COMPONENTS</t>
  </si>
  <si>
    <t>IPS TEMPERATURE SENSORS</t>
  </si>
  <si>
    <t>MULTI-FUNCTION DISPLAYS (4 OF 4 REQUIRED)</t>
  </si>
  <si>
    <t>PITOT HEAT</t>
  </si>
  <si>
    <t>POSITION LIGHTS</t>
  </si>
  <si>
    <t>RADAR ALTIMETER</t>
  </si>
  <si>
    <t>SEARCH LIGHT (1 OF 2 REQUIRED)</t>
  </si>
  <si>
    <t>SLIP INDICATOR</t>
  </si>
  <si>
    <t>TACAN</t>
  </si>
  <si>
    <t>VFGs (2 OF 2 REQUIRED)</t>
  </si>
  <si>
    <t>VOR/ILS/MB</t>
  </si>
  <si>
    <t>WINDSHIELD WIPERS</t>
  </si>
  <si>
    <t>Non-Integrated Mission Systems (INVENTORY ITEMS)</t>
  </si>
  <si>
    <t>Mission Systems TOOLS TITLES</t>
  </si>
  <si>
    <t>CONFIGURATIONS THAT APPLY</t>
  </si>
  <si>
    <t>** See the MESM for full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</si>
</sst>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_(* #,##0.0_);_(* \(#,##0.0\);_(* &quot;-&quot;??_);_(@_)"/>
    <numFmt numFmtId="167" formatCode="[$-409]d\-mmm\-yy;@"/>
  </numFmts>
  <fonts count="60" x14ac:knownFonts="1">
    <font>
      <sz val="11"/>
      <color theme="1"/>
      <name val="Calibri"/>
      <family val="2"/>
      <scheme val="minor"/>
    </font>
    <font>
      <sz val="10"/>
      <name val="Arial"/>
      <family val="2"/>
    </font>
    <font>
      <b/>
      <sz val="14"/>
      <name val="Calibri"/>
      <family val="2"/>
    </font>
    <font>
      <u/>
      <sz val="10"/>
      <color theme="10"/>
      <name val="Calibri"/>
      <family val="2"/>
    </font>
    <font>
      <sz val="8"/>
      <name val="Calibri"/>
      <family val="2"/>
    </font>
    <font>
      <sz val="9"/>
      <name val="Calibri"/>
      <family val="2"/>
    </font>
    <font>
      <sz val="8"/>
      <name val="Calibri"/>
      <family val="2"/>
      <scheme val="minor"/>
    </font>
    <font>
      <sz val="9"/>
      <name val="Calibri"/>
      <family val="2"/>
      <scheme val="minor"/>
    </font>
    <font>
      <sz val="11"/>
      <color theme="1"/>
      <name val="Calibri"/>
      <family val="2"/>
      <scheme val="minor"/>
    </font>
    <font>
      <b/>
      <i/>
      <sz val="9"/>
      <name val="Calibri"/>
      <family val="2"/>
      <scheme val="minor"/>
    </font>
    <font>
      <b/>
      <i/>
      <sz val="10"/>
      <name val="Calibri"/>
      <family val="2"/>
      <scheme val="minor"/>
    </font>
    <font>
      <b/>
      <i/>
      <sz val="10"/>
      <name val="Calibri"/>
      <family val="2"/>
    </font>
    <font>
      <sz val="9"/>
      <color indexed="8"/>
      <name val="Calibri"/>
      <family val="2"/>
    </font>
    <font>
      <b/>
      <i/>
      <sz val="9"/>
      <name val="Calibri"/>
      <family val="2"/>
    </font>
    <font>
      <b/>
      <sz val="8"/>
      <color indexed="12"/>
      <name val="Calibri"/>
      <family val="2"/>
    </font>
    <font>
      <b/>
      <sz val="9"/>
      <name val="Calibri"/>
      <family val="2"/>
      <scheme val="minor"/>
    </font>
    <font>
      <sz val="10"/>
      <name val="Calibri"/>
      <family val="2"/>
      <scheme val="minor"/>
    </font>
    <font>
      <sz val="9"/>
      <color indexed="8"/>
      <name val="Calibri"/>
      <family val="2"/>
      <scheme val="minor"/>
    </font>
    <font>
      <sz val="9"/>
      <color indexed="22"/>
      <name val="Calibri"/>
      <family val="2"/>
    </font>
    <font>
      <b/>
      <sz val="9"/>
      <name val="Calibri"/>
      <family val="2"/>
    </font>
    <font>
      <i/>
      <sz val="9"/>
      <name val="Calibri"/>
      <family val="2"/>
    </font>
    <font>
      <sz val="14"/>
      <name val="Calibri"/>
      <family val="2"/>
    </font>
    <font>
      <b/>
      <sz val="8"/>
      <color indexed="81"/>
      <name val="Tahoma"/>
      <family val="2"/>
    </font>
    <font>
      <sz val="8"/>
      <color indexed="81"/>
      <name val="Tahoma"/>
      <family val="2"/>
    </font>
    <font>
      <b/>
      <sz val="14"/>
      <name val="Calibri"/>
      <family val="2"/>
      <scheme val="minor"/>
    </font>
    <font>
      <sz val="8"/>
      <name val="Courier New"/>
      <family val="3"/>
    </font>
    <font>
      <b/>
      <sz val="10"/>
      <name val="Arial"/>
      <family val="2"/>
    </font>
    <font>
      <u/>
      <sz val="11"/>
      <color theme="10"/>
      <name val="Calibri"/>
      <family val="2"/>
    </font>
    <font>
      <sz val="8"/>
      <name val="Arial"/>
      <family val="2"/>
    </font>
    <font>
      <b/>
      <sz val="8"/>
      <name val="Arial"/>
      <family val="2"/>
    </font>
    <font>
      <sz val="8"/>
      <color indexed="8"/>
      <name val="Arial"/>
      <family val="2"/>
    </font>
    <font>
      <sz val="10"/>
      <name val="Arial"/>
      <family val="2"/>
    </font>
    <font>
      <b/>
      <sz val="9"/>
      <color indexed="81"/>
      <name val="Tahoma"/>
      <family val="2"/>
    </font>
    <font>
      <sz val="9"/>
      <color indexed="81"/>
      <name val="Tahoma"/>
      <family val="2"/>
    </font>
    <font>
      <sz val="14"/>
      <name val="Calibri"/>
      <family val="2"/>
      <scheme val="minor"/>
    </font>
    <font>
      <u/>
      <sz val="14"/>
      <color theme="10"/>
      <name val="Calibri"/>
      <family val="2"/>
      <scheme val="minor"/>
    </font>
    <font>
      <u/>
      <sz val="11"/>
      <color theme="10"/>
      <name val="Calibri"/>
      <family val="2"/>
      <scheme val="minor"/>
    </font>
    <font>
      <b/>
      <sz val="10"/>
      <name val="Calibri"/>
      <family val="2"/>
      <scheme val="minor"/>
    </font>
    <font>
      <b/>
      <sz val="16"/>
      <name val="Calibri"/>
      <family val="2"/>
      <scheme val="minor"/>
    </font>
    <font>
      <b/>
      <sz val="12"/>
      <name val="Calibri"/>
      <family val="2"/>
      <scheme val="minor"/>
    </font>
    <font>
      <sz val="11"/>
      <name val="Calibri"/>
      <family val="2"/>
      <scheme val="minor"/>
    </font>
    <font>
      <b/>
      <sz val="8"/>
      <name val="Calibri"/>
      <family val="2"/>
      <scheme val="minor"/>
    </font>
    <font>
      <u/>
      <sz val="10"/>
      <color indexed="12"/>
      <name val="Arial"/>
      <family val="2"/>
    </font>
    <font>
      <u/>
      <sz val="10"/>
      <color indexed="12"/>
      <name val="Calibri"/>
      <family val="2"/>
      <scheme val="minor"/>
    </font>
    <font>
      <b/>
      <i/>
      <sz val="11"/>
      <name val="Calibri"/>
      <family val="2"/>
      <scheme val="minor"/>
    </font>
    <font>
      <b/>
      <i/>
      <sz val="11"/>
      <color theme="1"/>
      <name val="Calibri"/>
      <family val="2"/>
      <scheme val="minor"/>
    </font>
    <font>
      <b/>
      <i/>
      <sz val="11"/>
      <color rgb="FF00CC00"/>
      <name val="Calibri"/>
      <family val="2"/>
      <scheme val="minor"/>
    </font>
    <font>
      <b/>
      <sz val="11"/>
      <name val="Calibri"/>
      <family val="2"/>
      <scheme val="minor"/>
    </font>
    <font>
      <u/>
      <sz val="10"/>
      <color theme="10"/>
      <name val="Arial"/>
      <family val="2"/>
    </font>
    <font>
      <sz val="12"/>
      <name val="Calibri"/>
      <family val="2"/>
      <scheme val="minor"/>
    </font>
    <font>
      <sz val="8"/>
      <color indexed="55"/>
      <name val="Calibri"/>
      <family val="2"/>
      <scheme val="minor"/>
    </font>
    <font>
      <b/>
      <sz val="9"/>
      <color indexed="55"/>
      <name val="Calibri"/>
      <family val="2"/>
      <scheme val="minor"/>
    </font>
    <font>
      <sz val="9"/>
      <color indexed="55"/>
      <name val="Calibri"/>
      <family val="2"/>
      <scheme val="minor"/>
    </font>
    <font>
      <b/>
      <sz val="12"/>
      <name val="Arial"/>
      <family val="2"/>
    </font>
    <font>
      <b/>
      <sz val="14"/>
      <name val="Arial"/>
      <family val="2"/>
    </font>
    <font>
      <b/>
      <sz val="10"/>
      <color indexed="8"/>
      <name val="Arial"/>
      <family val="2"/>
    </font>
    <font>
      <b/>
      <sz val="10"/>
      <color theme="1"/>
      <name val="Arial"/>
      <family val="2"/>
    </font>
    <font>
      <sz val="10"/>
      <name val="Arial"/>
      <family val="2"/>
    </font>
    <font>
      <b/>
      <sz val="12"/>
      <color theme="1"/>
      <name val="Calibri"/>
      <family val="2"/>
      <scheme val="minor"/>
    </font>
    <font>
      <u/>
      <sz val="9"/>
      <color theme="10"/>
      <name val="Calibri"/>
      <family val="2"/>
    </font>
  </fonts>
  <fills count="1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indexed="9"/>
        <bgColor indexed="64"/>
      </patternFill>
    </fill>
    <fill>
      <patternFill patternType="solid">
        <fgColor rgb="FFFF7979"/>
        <bgColor indexed="64"/>
      </patternFill>
    </fill>
    <fill>
      <patternFill patternType="solid">
        <fgColor rgb="FFFFFF99"/>
        <bgColor indexed="64"/>
      </patternFill>
    </fill>
    <fill>
      <patternFill patternType="solid">
        <fgColor rgb="FF66FF66"/>
        <bgColor indexed="64"/>
      </patternFill>
    </fill>
    <fill>
      <patternFill patternType="solid">
        <fgColor rgb="FF00FF00"/>
        <bgColor indexed="64"/>
      </patternFill>
    </fill>
    <fill>
      <patternFill patternType="solid">
        <fgColor theme="0"/>
        <bgColor indexed="64"/>
      </patternFill>
    </fill>
    <fill>
      <patternFill patternType="solid">
        <fgColor rgb="FFFCD5B4"/>
        <bgColor indexed="64"/>
      </patternFill>
    </fill>
  </fills>
  <borders count="54">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20">
    <xf numFmtId="0" fontId="0" fillId="0" borderId="0"/>
    <xf numFmtId="0" fontId="1" fillId="0" borderId="0"/>
    <xf numFmtId="0" fontId="1" fillId="0" borderId="0"/>
    <xf numFmtId="0" fontId="27" fillId="0" borderId="0" applyFill="0" applyBorder="0" applyAlignment="0" applyProtection="0">
      <alignment vertical="top"/>
      <protection locked="0"/>
    </xf>
    <xf numFmtId="0" fontId="1" fillId="0" borderId="0"/>
    <xf numFmtId="9" fontId="1"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7" fillId="0" borderId="0" applyNumberFormat="0" applyFill="0" applyBorder="0" applyAlignment="0" applyProtection="0">
      <alignment vertical="top"/>
      <protection locked="0"/>
    </xf>
    <xf numFmtId="3" fontId="1" fillId="0" borderId="0"/>
    <xf numFmtId="0" fontId="31" fillId="0" borderId="0"/>
    <xf numFmtId="0" fontId="42"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8" fillId="0" borderId="0"/>
    <xf numFmtId="0" fontId="1" fillId="0" borderId="0"/>
    <xf numFmtId="0" fontId="1" fillId="0" borderId="0"/>
    <xf numFmtId="9" fontId="8" fillId="0" borderId="0" applyFont="0" applyFill="0" applyBorder="0" applyAlignment="0" applyProtection="0"/>
    <xf numFmtId="0" fontId="57" fillId="0" borderId="0"/>
  </cellStyleXfs>
  <cellXfs count="393">
    <xf numFmtId="0" fontId="0" fillId="0" borderId="0" xfId="0"/>
    <xf numFmtId="0" fontId="5" fillId="0" borderId="0" xfId="2" applyFont="1" applyProtection="1">
      <protection locked="0"/>
    </xf>
    <xf numFmtId="0" fontId="5" fillId="0" borderId="0" xfId="2" applyFont="1" applyFill="1" applyProtection="1">
      <protection locked="0"/>
    </xf>
    <xf numFmtId="0" fontId="4" fillId="0" borderId="0" xfId="2" applyFont="1" applyFill="1"/>
    <xf numFmtId="0" fontId="4" fillId="5" borderId="0" xfId="2" applyFont="1" applyFill="1"/>
    <xf numFmtId="0" fontId="4" fillId="0" borderId="0" xfId="2" applyFont="1"/>
    <xf numFmtId="0" fontId="5" fillId="0" borderId="0" xfId="2" applyFont="1" applyFill="1"/>
    <xf numFmtId="0" fontId="7" fillId="0" borderId="11" xfId="6" applyFont="1" applyFill="1" applyBorder="1"/>
    <xf numFmtId="0" fontId="7" fillId="0" borderId="1" xfId="4" applyFont="1" applyFill="1" applyBorder="1"/>
    <xf numFmtId="2" fontId="7" fillId="0" borderId="0" xfId="4" applyNumberFormat="1" applyFont="1" applyFill="1" applyBorder="1" applyAlignment="1">
      <alignment horizontal="center"/>
    </xf>
    <xf numFmtId="0" fontId="7" fillId="0" borderId="0" xfId="4" applyFont="1" applyFill="1" applyBorder="1"/>
    <xf numFmtId="0" fontId="9" fillId="0" borderId="11" xfId="4" applyFont="1" applyFill="1" applyBorder="1"/>
    <xf numFmtId="2" fontId="7" fillId="6" borderId="10" xfId="4" applyNumberFormat="1" applyFont="1" applyFill="1" applyBorder="1" applyAlignment="1">
      <alignment horizontal="center"/>
    </xf>
    <xf numFmtId="2" fontId="7" fillId="6" borderId="6" xfId="4" applyNumberFormat="1" applyFont="1" applyFill="1" applyBorder="1" applyAlignment="1">
      <alignment horizontal="center"/>
    </xf>
    <xf numFmtId="2" fontId="7" fillId="7" borderId="6" xfId="4" applyNumberFormat="1" applyFont="1" applyFill="1" applyBorder="1" applyAlignment="1">
      <alignment horizontal="center"/>
    </xf>
    <xf numFmtId="2" fontId="7" fillId="8" borderId="6" xfId="4" applyNumberFormat="1" applyFont="1" applyFill="1" applyBorder="1" applyAlignment="1">
      <alignment horizontal="center"/>
    </xf>
    <xf numFmtId="0" fontId="3" fillId="0" borderId="0" xfId="3" applyFont="1" applyFill="1" applyAlignment="1" applyProtection="1">
      <protection locked="0"/>
    </xf>
    <xf numFmtId="0" fontId="7" fillId="0" borderId="1" xfId="4" applyFont="1" applyBorder="1"/>
    <xf numFmtId="0" fontId="7" fillId="0" borderId="0" xfId="4" applyFont="1" applyBorder="1"/>
    <xf numFmtId="0" fontId="10" fillId="2" borderId="16" xfId="2" applyFont="1" applyFill="1" applyBorder="1" applyAlignment="1"/>
    <xf numFmtId="0" fontId="5" fillId="0" borderId="0" xfId="4" applyFont="1" applyFill="1"/>
    <xf numFmtId="0" fontId="5" fillId="0" borderId="0" xfId="2" applyFont="1" applyFill="1" applyBorder="1"/>
    <xf numFmtId="0" fontId="4" fillId="0" borderId="0" xfId="2" applyFont="1" applyFill="1" applyBorder="1"/>
    <xf numFmtId="0" fontId="5" fillId="0" borderId="0" xfId="2" applyFont="1" applyFill="1" applyBorder="1" applyAlignment="1">
      <alignment horizontal="center"/>
    </xf>
    <xf numFmtId="0" fontId="5" fillId="0" borderId="0" xfId="2" applyFont="1" applyFill="1" applyAlignment="1" applyProtection="1">
      <alignment horizontal="right"/>
      <protection locked="0"/>
    </xf>
    <xf numFmtId="0" fontId="16" fillId="0" borderId="0" xfId="2" applyFont="1" applyFill="1" applyBorder="1" applyAlignment="1">
      <alignment vertical="center"/>
    </xf>
    <xf numFmtId="0" fontId="5" fillId="0" borderId="0" xfId="2" applyFont="1" applyFill="1" applyBorder="1" applyProtection="1">
      <protection locked="0"/>
    </xf>
    <xf numFmtId="0" fontId="12" fillId="0" borderId="6" xfId="2" applyFont="1" applyFill="1" applyBorder="1" applyAlignment="1" applyProtection="1">
      <alignment horizontal="center"/>
    </xf>
    <xf numFmtId="0" fontId="5" fillId="0" borderId="6" xfId="2" applyFont="1" applyFill="1" applyBorder="1" applyProtection="1"/>
    <xf numFmtId="1" fontId="7" fillId="0" borderId="6" xfId="2" applyNumberFormat="1" applyFont="1" applyFill="1" applyBorder="1" applyAlignment="1">
      <alignment horizontal="center"/>
    </xf>
    <xf numFmtId="0" fontId="7" fillId="0" borderId="6" xfId="2" applyFont="1" applyFill="1" applyBorder="1" applyAlignment="1">
      <alignment horizontal="center"/>
    </xf>
    <xf numFmtId="1" fontId="7" fillId="0" borderId="30" xfId="2" applyNumberFormat="1" applyFont="1" applyFill="1" applyBorder="1" applyAlignment="1">
      <alignment horizontal="center"/>
    </xf>
    <xf numFmtId="1" fontId="7" fillId="0" borderId="29" xfId="2" applyNumberFormat="1" applyFont="1" applyFill="1" applyBorder="1" applyAlignment="1">
      <alignment horizontal="center"/>
    </xf>
    <xf numFmtId="0" fontId="5" fillId="0" borderId="31" xfId="2" applyFont="1" applyFill="1" applyBorder="1" applyAlignment="1" applyProtection="1">
      <alignment horizontal="center"/>
    </xf>
    <xf numFmtId="0" fontId="5" fillId="0" borderId="32" xfId="2" applyFont="1" applyFill="1" applyBorder="1" applyAlignment="1" applyProtection="1">
      <alignment horizontal="center"/>
    </xf>
    <xf numFmtId="0" fontId="5" fillId="0" borderId="33" xfId="2" applyFont="1" applyFill="1" applyBorder="1" applyAlignment="1" applyProtection="1">
      <alignment horizontal="center"/>
    </xf>
    <xf numFmtId="0" fontId="10" fillId="0" borderId="33" xfId="4" applyFont="1" applyFill="1" applyBorder="1" applyAlignment="1">
      <alignment horizontal="left"/>
    </xf>
    <xf numFmtId="0" fontId="5" fillId="0" borderId="0" xfId="2" applyFont="1" applyFill="1" applyAlignment="1" applyProtection="1">
      <alignment horizontal="left"/>
      <protection locked="0"/>
    </xf>
    <xf numFmtId="2" fontId="5" fillId="0" borderId="6" xfId="2" applyNumberFormat="1" applyFont="1" applyFill="1" applyBorder="1" applyAlignment="1" applyProtection="1">
      <alignment horizontal="center"/>
    </xf>
    <xf numFmtId="0" fontId="5" fillId="0" borderId="33" xfId="2" applyFont="1" applyFill="1" applyBorder="1" applyProtection="1"/>
    <xf numFmtId="0" fontId="5" fillId="0" borderId="0" xfId="2" applyFont="1" applyFill="1" applyAlignment="1" applyProtection="1">
      <alignment horizontal="center"/>
      <protection locked="0"/>
    </xf>
    <xf numFmtId="0" fontId="7" fillId="0" borderId="6" xfId="4" applyFont="1" applyFill="1" applyBorder="1"/>
    <xf numFmtId="2" fontId="5" fillId="0" borderId="6" xfId="4" applyNumberFormat="1" applyFont="1" applyFill="1" applyBorder="1" applyAlignment="1" applyProtection="1">
      <alignment horizontal="center"/>
    </xf>
    <xf numFmtId="0" fontId="18" fillId="0" borderId="0" xfId="2" applyFont="1" applyFill="1" applyProtection="1">
      <protection locked="0"/>
    </xf>
    <xf numFmtId="9" fontId="5" fillId="0" borderId="6" xfId="5" applyFont="1" applyFill="1" applyBorder="1" applyAlignment="1" applyProtection="1">
      <alignment horizontal="center"/>
    </xf>
    <xf numFmtId="9" fontId="7" fillId="0" borderId="6" xfId="5" applyNumberFormat="1" applyFont="1" applyFill="1" applyBorder="1" applyAlignment="1">
      <alignment horizontal="center"/>
    </xf>
    <xf numFmtId="0" fontId="7" fillId="0" borderId="6" xfId="4" applyFont="1" applyFill="1" applyBorder="1" applyAlignment="1">
      <alignment horizontal="right"/>
    </xf>
    <xf numFmtId="9" fontId="7" fillId="0" borderId="6" xfId="5" applyFont="1" applyFill="1" applyBorder="1" applyAlignment="1">
      <alignment horizontal="center"/>
    </xf>
    <xf numFmtId="9" fontId="7" fillId="0" borderId="33" xfId="5" applyFont="1" applyFill="1" applyBorder="1" applyAlignment="1">
      <alignment horizontal="center"/>
    </xf>
    <xf numFmtId="9" fontId="19" fillId="0" borderId="32" xfId="5" applyFont="1" applyFill="1" applyBorder="1" applyAlignment="1" applyProtection="1">
      <alignment horizontal="center"/>
    </xf>
    <xf numFmtId="9" fontId="19" fillId="0" borderId="33" xfId="5" applyFont="1" applyFill="1" applyBorder="1" applyAlignment="1" applyProtection="1">
      <alignment horizontal="center"/>
    </xf>
    <xf numFmtId="0" fontId="11" fillId="0" borderId="33" xfId="2" applyFont="1" applyFill="1" applyBorder="1" applyProtection="1"/>
    <xf numFmtId="166" fontId="7" fillId="0" borderId="33" xfId="7" applyNumberFormat="1" applyFont="1" applyFill="1" applyBorder="1" applyAlignment="1">
      <alignment horizontal="center"/>
    </xf>
    <xf numFmtId="166" fontId="7" fillId="0" borderId="29" xfId="7" applyNumberFormat="1" applyFont="1" applyFill="1" applyBorder="1" applyAlignment="1">
      <alignment horizontal="center"/>
    </xf>
    <xf numFmtId="0" fontId="7" fillId="0" borderId="30" xfId="4" applyFont="1" applyFill="1" applyBorder="1"/>
    <xf numFmtId="166" fontId="5" fillId="0" borderId="32" xfId="7" applyNumberFormat="1" applyFont="1" applyFill="1" applyBorder="1" applyAlignment="1" applyProtection="1">
      <alignment horizontal="center"/>
    </xf>
    <xf numFmtId="0" fontId="15" fillId="0" borderId="30" xfId="4" applyFont="1" applyFill="1" applyBorder="1"/>
    <xf numFmtId="166" fontId="5" fillId="0" borderId="29" xfId="7" applyNumberFormat="1" applyFont="1" applyFill="1" applyBorder="1" applyAlignment="1" applyProtection="1">
      <alignment horizontal="center"/>
    </xf>
    <xf numFmtId="166" fontId="5" fillId="0" borderId="33" xfId="7" applyNumberFormat="1" applyFont="1" applyFill="1" applyBorder="1" applyAlignment="1" applyProtection="1">
      <alignment horizontal="center"/>
    </xf>
    <xf numFmtId="166" fontId="5" fillId="0" borderId="6" xfId="7" applyNumberFormat="1" applyFont="1" applyFill="1" applyBorder="1" applyAlignment="1" applyProtection="1">
      <alignment horizontal="center"/>
    </xf>
    <xf numFmtId="166" fontId="5" fillId="0" borderId="6" xfId="8" applyNumberFormat="1" applyFont="1" applyFill="1" applyBorder="1" applyAlignment="1" applyProtection="1">
      <alignment horizontal="center"/>
    </xf>
    <xf numFmtId="1" fontId="5" fillId="0" borderId="29" xfId="7" applyNumberFormat="1" applyFont="1" applyFill="1" applyBorder="1" applyAlignment="1" applyProtection="1">
      <alignment horizontal="center"/>
    </xf>
    <xf numFmtId="1" fontId="5" fillId="0" borderId="30" xfId="7" applyNumberFormat="1" applyFont="1" applyFill="1" applyBorder="1" applyAlignment="1" applyProtection="1">
      <alignment horizontal="center"/>
    </xf>
    <xf numFmtId="9" fontId="5" fillId="0" borderId="32" xfId="5" applyFont="1" applyFill="1" applyBorder="1" applyAlignment="1" applyProtection="1">
      <alignment horizontal="center"/>
    </xf>
    <xf numFmtId="9" fontId="5" fillId="0" borderId="33" xfId="5" applyFont="1" applyFill="1" applyBorder="1" applyAlignment="1" applyProtection="1">
      <alignment horizontal="center"/>
    </xf>
    <xf numFmtId="0" fontId="15" fillId="0" borderId="33" xfId="4" applyFont="1" applyFill="1" applyBorder="1"/>
    <xf numFmtId="9" fontId="5" fillId="0" borderId="25" xfId="5" applyFont="1" applyFill="1" applyBorder="1" applyAlignment="1" applyProtection="1">
      <alignment horizontal="center"/>
    </xf>
    <xf numFmtId="0" fontId="5" fillId="0" borderId="6" xfId="4" applyFont="1" applyFill="1" applyBorder="1" applyProtection="1"/>
    <xf numFmtId="0" fontId="5" fillId="0" borderId="6" xfId="4" applyFont="1" applyFill="1" applyBorder="1" applyAlignment="1" applyProtection="1">
      <alignment horizontal="left"/>
    </xf>
    <xf numFmtId="0" fontId="5" fillId="0" borderId="34" xfId="4" applyFont="1" applyFill="1" applyBorder="1" applyProtection="1"/>
    <xf numFmtId="165" fontId="5" fillId="0" borderId="0" xfId="2" applyNumberFormat="1" applyFont="1" applyFill="1" applyBorder="1" applyAlignment="1" applyProtection="1">
      <alignment horizontal="center"/>
    </xf>
    <xf numFmtId="165" fontId="5" fillId="0" borderId="35" xfId="2" applyNumberFormat="1" applyFont="1" applyFill="1" applyBorder="1" applyAlignment="1" applyProtection="1">
      <alignment horizontal="center"/>
    </xf>
    <xf numFmtId="0" fontId="11" fillId="0" borderId="35" xfId="4" applyFont="1" applyFill="1" applyBorder="1" applyProtection="1"/>
    <xf numFmtId="0" fontId="20" fillId="0" borderId="0" xfId="2" applyFont="1" applyFill="1" applyProtection="1">
      <protection locked="0"/>
    </xf>
    <xf numFmtId="0" fontId="5" fillId="0" borderId="6" xfId="4" applyFont="1" applyFill="1" applyBorder="1" applyAlignment="1" applyProtection="1">
      <alignment horizontal="center"/>
    </xf>
    <xf numFmtId="0" fontId="5" fillId="0" borderId="6" xfId="2" applyFont="1" applyFill="1" applyBorder="1" applyAlignment="1" applyProtection="1">
      <alignment horizontal="right"/>
    </xf>
    <xf numFmtId="0" fontId="5" fillId="0" borderId="6" xfId="2" applyFont="1" applyFill="1" applyBorder="1" applyAlignment="1" applyProtection="1">
      <alignment horizontal="center" textRotation="90"/>
    </xf>
    <xf numFmtId="0" fontId="5" fillId="0" borderId="6" xfId="4" applyFont="1" applyFill="1" applyBorder="1" applyAlignment="1" applyProtection="1">
      <alignment horizontal="center" textRotation="90" wrapText="1"/>
    </xf>
    <xf numFmtId="0" fontId="5" fillId="0" borderId="0" xfId="2" applyFont="1" applyFill="1" applyProtection="1"/>
    <xf numFmtId="165" fontId="5" fillId="0" borderId="0" xfId="2" applyNumberFormat="1" applyFont="1" applyFill="1" applyProtection="1"/>
    <xf numFmtId="165" fontId="5" fillId="0" borderId="0" xfId="2" quotePrefix="1" applyNumberFormat="1" applyFont="1" applyFill="1" applyProtection="1"/>
    <xf numFmtId="0" fontId="5" fillId="0" borderId="0" xfId="2" applyFont="1" applyFill="1" applyAlignment="1" applyProtection="1">
      <alignment horizontal="right"/>
    </xf>
    <xf numFmtId="164" fontId="4" fillId="0" borderId="0" xfId="2" applyNumberFormat="1" applyFont="1" applyFill="1" applyAlignment="1" applyProtection="1">
      <alignment horizontal="center"/>
    </xf>
    <xf numFmtId="165" fontId="4" fillId="0" borderId="0" xfId="2" applyNumberFormat="1" applyFont="1" applyFill="1" applyAlignment="1" applyProtection="1">
      <alignment horizontal="right"/>
    </xf>
    <xf numFmtId="0" fontId="4" fillId="0" borderId="0" xfId="2" applyFont="1" applyFill="1" applyProtection="1"/>
    <xf numFmtId="9" fontId="7" fillId="0" borderId="0" xfId="2" applyNumberFormat="1" applyFont="1" applyFill="1" applyProtection="1"/>
    <xf numFmtId="9" fontId="6" fillId="0" borderId="0" xfId="4" applyNumberFormat="1" applyFont="1" applyFill="1"/>
    <xf numFmtId="165" fontId="6" fillId="0" borderId="0" xfId="4" applyNumberFormat="1" applyFont="1" applyFill="1"/>
    <xf numFmtId="0" fontId="6" fillId="0" borderId="0" xfId="4" applyFont="1" applyFill="1"/>
    <xf numFmtId="0" fontId="6" fillId="0" borderId="0" xfId="4" applyFont="1" applyFill="1" applyAlignment="1">
      <alignment horizontal="right"/>
    </xf>
    <xf numFmtId="165" fontId="4" fillId="0" borderId="0" xfId="2" applyNumberFormat="1" applyFont="1" applyFill="1" applyProtection="1"/>
    <xf numFmtId="0" fontId="4" fillId="0" borderId="0" xfId="2" applyFont="1" applyFill="1" applyAlignment="1" applyProtection="1">
      <alignment horizontal="right"/>
    </xf>
    <xf numFmtId="165" fontId="4" fillId="0" borderId="0" xfId="4" applyNumberFormat="1" applyFont="1" applyFill="1" applyAlignment="1" applyProtection="1">
      <alignment horizontal="right"/>
    </xf>
    <xf numFmtId="9" fontId="4" fillId="0" borderId="0" xfId="2" applyNumberFormat="1" applyFont="1" applyFill="1" applyProtection="1"/>
    <xf numFmtId="0" fontId="4" fillId="0" borderId="0" xfId="2" quotePrefix="1" applyFont="1" applyFill="1" applyAlignment="1" applyProtection="1">
      <alignment horizontal="right"/>
    </xf>
    <xf numFmtId="1" fontId="4" fillId="0" borderId="0" xfId="2" applyNumberFormat="1" applyFont="1" applyFill="1" applyProtection="1"/>
    <xf numFmtId="0" fontId="21" fillId="0" borderId="0" xfId="2" applyFont="1" applyFill="1" applyProtection="1">
      <protection locked="0"/>
    </xf>
    <xf numFmtId="0" fontId="25" fillId="0" borderId="0" xfId="2" applyFont="1" applyBorder="1"/>
    <xf numFmtId="0" fontId="28" fillId="0" borderId="0" xfId="2" applyFont="1" applyBorder="1"/>
    <xf numFmtId="0" fontId="29" fillId="0" borderId="0" xfId="2" applyFont="1" applyBorder="1" applyAlignment="1">
      <alignment wrapText="1"/>
    </xf>
    <xf numFmtId="0" fontId="30" fillId="0" borderId="0" xfId="2" applyFont="1" applyBorder="1"/>
    <xf numFmtId="0" fontId="29" fillId="0" borderId="0" xfId="2" applyFont="1" applyBorder="1" applyAlignment="1">
      <alignment vertical="center" wrapText="1"/>
    </xf>
    <xf numFmtId="0" fontId="29" fillId="0" borderId="0" xfId="2" applyFont="1" applyBorder="1" applyAlignment="1">
      <alignment horizontal="center" vertical="center" wrapText="1"/>
    </xf>
    <xf numFmtId="0" fontId="24" fillId="0" borderId="0" xfId="2" applyFont="1" applyFill="1" applyBorder="1" applyAlignment="1">
      <alignment vertical="center"/>
    </xf>
    <xf numFmtId="0" fontId="34" fillId="0" borderId="0" xfId="2" applyFont="1"/>
    <xf numFmtId="0" fontId="34" fillId="0" borderId="0" xfId="2" applyFont="1" applyAlignment="1">
      <alignment horizontal="right"/>
    </xf>
    <xf numFmtId="0" fontId="24" fillId="0" borderId="0" xfId="2" applyFont="1" applyAlignment="1">
      <alignment horizontal="right"/>
    </xf>
    <xf numFmtId="167" fontId="35" fillId="0" borderId="0" xfId="10" applyNumberFormat="1" applyFont="1" applyFill="1" applyBorder="1" applyAlignment="1" applyProtection="1">
      <protection locked="0"/>
    </xf>
    <xf numFmtId="167" fontId="24" fillId="0" borderId="0" xfId="4" applyNumberFormat="1" applyFont="1" applyFill="1" applyBorder="1" applyAlignment="1" applyProtection="1">
      <protection locked="0"/>
    </xf>
    <xf numFmtId="0" fontId="34" fillId="5" borderId="0" xfId="2" applyFont="1" applyFill="1"/>
    <xf numFmtId="0" fontId="36" fillId="0" borderId="0" xfId="10" applyFont="1" applyAlignment="1" applyProtection="1"/>
    <xf numFmtId="0" fontId="16" fillId="0" borderId="0" xfId="2" applyFont="1"/>
    <xf numFmtId="0" fontId="16" fillId="5" borderId="0" xfId="2" applyFont="1" applyFill="1"/>
    <xf numFmtId="0" fontId="37" fillId="5" borderId="0" xfId="2" applyFont="1" applyFill="1"/>
    <xf numFmtId="0" fontId="38" fillId="5" borderId="0" xfId="2" applyFont="1" applyFill="1" applyBorder="1" applyAlignment="1">
      <alignment horizontal="center" vertical="center" wrapText="1"/>
    </xf>
    <xf numFmtId="0" fontId="39" fillId="5" borderId="5" xfId="2" applyFont="1" applyFill="1" applyBorder="1" applyAlignment="1">
      <alignment horizontal="center"/>
    </xf>
    <xf numFmtId="0" fontId="39" fillId="5" borderId="5" xfId="2" applyFont="1" applyFill="1" applyBorder="1" applyAlignment="1">
      <alignment horizontal="center" wrapText="1"/>
    </xf>
    <xf numFmtId="0" fontId="39" fillId="0" borderId="0" xfId="2" applyFont="1" applyFill="1" applyBorder="1" applyAlignment="1">
      <alignment horizontal="center" vertical="center"/>
    </xf>
    <xf numFmtId="0" fontId="39" fillId="5" borderId="36" xfId="2" applyFont="1" applyFill="1" applyBorder="1" applyAlignment="1">
      <alignment horizontal="center"/>
    </xf>
    <xf numFmtId="0" fontId="40" fillId="5" borderId="38" xfId="2" applyFont="1" applyFill="1" applyBorder="1" applyAlignment="1">
      <alignment horizontal="center" vertical="center"/>
    </xf>
    <xf numFmtId="0" fontId="6" fillId="0" borderId="0" xfId="2" applyFont="1" applyBorder="1" applyAlignment="1">
      <alignment horizontal="left"/>
    </xf>
    <xf numFmtId="0" fontId="40" fillId="5" borderId="27" xfId="2" applyFont="1" applyFill="1" applyBorder="1" applyAlignment="1">
      <alignment horizontal="center" vertical="center"/>
    </xf>
    <xf numFmtId="0" fontId="6" fillId="0" borderId="0" xfId="2" applyFont="1" applyFill="1" applyBorder="1"/>
    <xf numFmtId="0" fontId="16" fillId="0" borderId="0" xfId="2" applyFont="1" applyBorder="1" applyAlignment="1">
      <alignment vertical="center"/>
    </xf>
    <xf numFmtId="0" fontId="40" fillId="5" borderId="24" xfId="2" applyFont="1" applyFill="1" applyBorder="1" applyAlignment="1">
      <alignment horizontal="center" vertical="center"/>
    </xf>
    <xf numFmtId="0" fontId="16" fillId="5" borderId="0" xfId="2" applyFont="1" applyFill="1" applyBorder="1"/>
    <xf numFmtId="0" fontId="40" fillId="5" borderId="28" xfId="2" applyFont="1" applyFill="1" applyBorder="1" applyAlignment="1">
      <alignment horizontal="center" vertical="center" wrapText="1"/>
    </xf>
    <xf numFmtId="0" fontId="5" fillId="0" borderId="0" xfId="12" applyFont="1" applyFill="1" applyBorder="1" applyProtection="1"/>
    <xf numFmtId="0" fontId="40" fillId="5" borderId="37" xfId="2" applyFont="1" applyFill="1" applyBorder="1" applyAlignment="1">
      <alignment horizontal="center" vertical="center" wrapText="1"/>
    </xf>
    <xf numFmtId="0" fontId="40" fillId="5" borderId="40" xfId="2" applyFont="1" applyFill="1" applyBorder="1" applyAlignment="1">
      <alignment horizontal="center" vertical="center"/>
    </xf>
    <xf numFmtId="0" fontId="6" fillId="0" borderId="0" xfId="2" applyFont="1" applyFill="1" applyBorder="1" applyAlignment="1">
      <alignment horizontal="left"/>
    </xf>
    <xf numFmtId="0" fontId="40" fillId="5" borderId="28" xfId="2" applyFont="1" applyFill="1" applyBorder="1" applyAlignment="1">
      <alignment horizontal="center" vertical="center"/>
    </xf>
    <xf numFmtId="0" fontId="40" fillId="5" borderId="38" xfId="2" applyFont="1" applyFill="1" applyBorder="1" applyAlignment="1">
      <alignment horizontal="center" vertical="center" wrapText="1"/>
    </xf>
    <xf numFmtId="0" fontId="40" fillId="5" borderId="27" xfId="2" applyFont="1" applyFill="1" applyBorder="1" applyAlignment="1">
      <alignment horizontal="center" vertical="center" wrapText="1"/>
    </xf>
    <xf numFmtId="0" fontId="16" fillId="0" borderId="0" xfId="4" applyFont="1" applyFill="1" applyBorder="1"/>
    <xf numFmtId="0" fontId="37" fillId="0" borderId="0" xfId="2" applyFont="1" applyBorder="1" applyAlignment="1">
      <alignment vertical="center" wrapText="1"/>
    </xf>
    <xf numFmtId="0" fontId="37" fillId="0" borderId="0" xfId="2" applyFont="1" applyFill="1" applyBorder="1" applyAlignment="1">
      <alignment vertical="center" wrapText="1"/>
    </xf>
    <xf numFmtId="0" fontId="39" fillId="5" borderId="5" xfId="2" applyFont="1" applyFill="1" applyBorder="1" applyAlignment="1">
      <alignment horizontal="center" vertical="center" wrapText="1"/>
    </xf>
    <xf numFmtId="0" fontId="40" fillId="0" borderId="5" xfId="2" applyFont="1" applyBorder="1" applyAlignment="1">
      <alignment horizontal="center" vertical="center" wrapText="1"/>
    </xf>
    <xf numFmtId="0" fontId="16" fillId="0" borderId="38" xfId="2" applyFont="1" applyBorder="1" applyAlignment="1"/>
    <xf numFmtId="0" fontId="37" fillId="5" borderId="38" xfId="2" applyFont="1" applyFill="1" applyBorder="1" applyAlignment="1">
      <alignment horizontal="center"/>
    </xf>
    <xf numFmtId="0" fontId="16" fillId="0" borderId="27" xfId="2" applyFont="1" applyBorder="1" applyAlignment="1">
      <alignment horizontal="left" wrapText="1"/>
    </xf>
    <xf numFmtId="0" fontId="37" fillId="5" borderId="27" xfId="2" applyFont="1" applyFill="1" applyBorder="1" applyAlignment="1">
      <alignment horizontal="center"/>
    </xf>
    <xf numFmtId="0" fontId="6" fillId="0" borderId="27" xfId="2" applyFont="1" applyFill="1" applyBorder="1" applyAlignment="1">
      <alignment horizontal="left"/>
    </xf>
    <xf numFmtId="0" fontId="16" fillId="5" borderId="27" xfId="2" applyFont="1" applyFill="1" applyBorder="1" applyAlignment="1">
      <alignment horizontal="center"/>
    </xf>
    <xf numFmtId="0" fontId="6" fillId="0" borderId="27" xfId="2" applyFont="1" applyBorder="1" applyAlignment="1">
      <alignment horizontal="left"/>
    </xf>
    <xf numFmtId="0" fontId="16" fillId="0" borderId="24" xfId="2" applyFont="1" applyBorder="1" applyAlignment="1">
      <alignment horizontal="left" wrapText="1"/>
    </xf>
    <xf numFmtId="0" fontId="16" fillId="5" borderId="24" xfId="2" applyFont="1" applyFill="1" applyBorder="1" applyAlignment="1">
      <alignment horizontal="center"/>
    </xf>
    <xf numFmtId="0" fontId="16" fillId="0" borderId="0" xfId="2" applyFont="1" applyBorder="1" applyAlignment="1"/>
    <xf numFmtId="0" fontId="16" fillId="0" borderId="0" xfId="2" applyFont="1" applyBorder="1" applyAlignment="1">
      <alignment horizontal="center" vertical="center" wrapText="1"/>
    </xf>
    <xf numFmtId="0" fontId="16" fillId="5" borderId="0" xfId="2" applyFont="1" applyFill="1" applyBorder="1" applyAlignment="1">
      <alignment horizontal="center" vertical="center" wrapText="1"/>
    </xf>
    <xf numFmtId="0" fontId="16" fillId="0" borderId="0" xfId="2" applyFont="1" applyBorder="1" applyAlignment="1">
      <alignment horizontal="center" wrapText="1"/>
    </xf>
    <xf numFmtId="0" fontId="37" fillId="5" borderId="0" xfId="2" applyFont="1" applyFill="1" applyBorder="1" applyAlignment="1">
      <alignment horizontal="center"/>
    </xf>
    <xf numFmtId="0" fontId="41" fillId="0" borderId="0" xfId="2" applyFont="1" applyBorder="1" applyAlignment="1">
      <alignment vertical="top" wrapText="1"/>
    </xf>
    <xf numFmtId="0" fontId="16" fillId="0" borderId="0" xfId="2" applyFont="1" applyBorder="1" applyAlignment="1">
      <alignment wrapText="1"/>
    </xf>
    <xf numFmtId="0" fontId="16" fillId="0" borderId="0" xfId="2" applyFont="1" applyBorder="1" applyAlignment="1">
      <alignment horizontal="left" vertical="top" wrapText="1"/>
    </xf>
    <xf numFmtId="0" fontId="16" fillId="0" borderId="0" xfId="2" applyFont="1" applyAlignment="1">
      <alignment horizontal="right"/>
    </xf>
    <xf numFmtId="0" fontId="39" fillId="0" borderId="0" xfId="2" applyFont="1" applyBorder="1" applyAlignment="1">
      <alignment vertical="top"/>
    </xf>
    <xf numFmtId="0" fontId="43" fillId="0" borderId="0" xfId="13" applyFont="1" applyBorder="1" applyAlignment="1" applyProtection="1">
      <alignment vertical="top"/>
    </xf>
    <xf numFmtId="0" fontId="39" fillId="0" borderId="0" xfId="2" applyFont="1" applyBorder="1" applyAlignment="1">
      <alignment vertical="top" wrapText="1"/>
    </xf>
    <xf numFmtId="0" fontId="41" fillId="0" borderId="0" xfId="2" applyFont="1" applyBorder="1" applyAlignment="1">
      <alignment wrapText="1"/>
    </xf>
    <xf numFmtId="0" fontId="16" fillId="5" borderId="0" xfId="2" applyFont="1" applyFill="1" applyAlignment="1">
      <alignment wrapText="1"/>
    </xf>
    <xf numFmtId="166" fontId="5" fillId="0" borderId="30" xfId="7" applyNumberFormat="1" applyFont="1" applyFill="1" applyBorder="1" applyAlignment="1" applyProtection="1">
      <alignment horizontal="center"/>
    </xf>
    <xf numFmtId="0" fontId="45" fillId="0" borderId="25" xfId="12" applyFont="1" applyBorder="1" applyAlignment="1">
      <alignment horizontal="center"/>
    </xf>
    <xf numFmtId="0" fontId="40" fillId="0" borderId="0" xfId="12" applyFont="1"/>
    <xf numFmtId="0" fontId="46" fillId="0" borderId="0" xfId="2" applyFont="1"/>
    <xf numFmtId="0" fontId="45" fillId="0" borderId="0" xfId="12" applyFont="1"/>
    <xf numFmtId="0" fontId="31" fillId="0" borderId="0" xfId="12"/>
    <xf numFmtId="0" fontId="47" fillId="0" borderId="0" xfId="12" applyFont="1" applyAlignment="1">
      <alignment horizontal="center" vertical="center"/>
    </xf>
    <xf numFmtId="0" fontId="47" fillId="0" borderId="0" xfId="12" applyFont="1" applyAlignment="1">
      <alignment horizontal="center"/>
    </xf>
    <xf numFmtId="15" fontId="40" fillId="0" borderId="6" xfId="12" applyNumberFormat="1" applyFont="1" applyBorder="1" applyAlignment="1">
      <alignment horizontal="center" vertical="center"/>
    </xf>
    <xf numFmtId="0" fontId="40" fillId="0" borderId="6" xfId="12" applyFont="1" applyBorder="1" applyAlignment="1">
      <alignment horizontal="left" vertical="center"/>
    </xf>
    <xf numFmtId="0" fontId="40" fillId="0" borderId="6" xfId="2" applyFont="1" applyBorder="1" applyAlignment="1">
      <alignment wrapText="1"/>
    </xf>
    <xf numFmtId="0" fontId="40" fillId="0" borderId="0" xfId="12" applyFont="1" applyAlignment="1">
      <alignment horizontal="center"/>
    </xf>
    <xf numFmtId="0" fontId="40" fillId="0" borderId="6" xfId="12" applyFont="1" applyBorder="1" applyAlignment="1">
      <alignment wrapText="1"/>
    </xf>
    <xf numFmtId="15" fontId="40" fillId="0" borderId="6" xfId="2" applyNumberFormat="1" applyFont="1" applyBorder="1" applyAlignment="1">
      <alignment horizontal="center"/>
    </xf>
    <xf numFmtId="0" fontId="40" fillId="0" borderId="6" xfId="12" applyFont="1" applyBorder="1" applyAlignment="1">
      <alignment horizontal="left" vertical="center" wrapText="1"/>
    </xf>
    <xf numFmtId="0" fontId="40" fillId="0" borderId="6" xfId="12" applyFont="1" applyBorder="1" applyAlignment="1">
      <alignment horizontal="center" vertical="center"/>
    </xf>
    <xf numFmtId="0" fontId="40" fillId="0" borderId="0" xfId="12" applyFont="1" applyAlignment="1">
      <alignment horizontal="center" vertical="center"/>
    </xf>
    <xf numFmtId="0" fontId="49" fillId="0" borderId="0" xfId="2" applyFont="1"/>
    <xf numFmtId="0" fontId="39" fillId="0" borderId="0" xfId="2" applyNumberFormat="1" applyFont="1" applyAlignment="1">
      <alignment horizontal="center"/>
    </xf>
    <xf numFmtId="0" fontId="49" fillId="0" borderId="0" xfId="2" applyNumberFormat="1" applyFont="1"/>
    <xf numFmtId="0" fontId="6" fillId="0" borderId="0" xfId="2" applyFont="1" applyAlignment="1">
      <alignment horizontal="right"/>
    </xf>
    <xf numFmtId="1" fontId="7" fillId="0" borderId="0" xfId="2" applyNumberFormat="1" applyFont="1" applyFill="1" applyAlignment="1">
      <alignment horizontal="left"/>
    </xf>
    <xf numFmtId="0" fontId="7" fillId="0" borderId="0" xfId="2" applyFont="1"/>
    <xf numFmtId="0" fontId="41" fillId="0" borderId="0" xfId="2" applyFont="1" applyAlignment="1">
      <alignment horizontal="center"/>
    </xf>
    <xf numFmtId="0" fontId="41" fillId="0" borderId="0" xfId="2" applyNumberFormat="1" applyFont="1" applyAlignment="1">
      <alignment horizontal="center"/>
    </xf>
    <xf numFmtId="0" fontId="6" fillId="0" borderId="0" xfId="2" applyNumberFormat="1" applyFont="1"/>
    <xf numFmtId="0" fontId="6" fillId="0" borderId="0" xfId="2" applyFont="1"/>
    <xf numFmtId="0" fontId="7" fillId="0" borderId="0" xfId="2" applyFont="1" applyAlignment="1">
      <alignment horizontal="right"/>
    </xf>
    <xf numFmtId="1" fontId="7" fillId="0" borderId="0" xfId="2" applyNumberFormat="1" applyFont="1" applyFill="1" applyAlignment="1">
      <alignment horizontal="center"/>
    </xf>
    <xf numFmtId="0" fontId="7" fillId="0" borderId="0" xfId="2" applyFont="1" applyAlignment="1">
      <alignment horizontal="center"/>
    </xf>
    <xf numFmtId="1" fontId="6" fillId="0" borderId="0" xfId="2" applyNumberFormat="1" applyFont="1" applyFill="1" applyAlignment="1">
      <alignment horizontal="left"/>
    </xf>
    <xf numFmtId="0" fontId="7" fillId="0" borderId="33" xfId="4" applyFont="1" applyFill="1" applyBorder="1" applyAlignment="1">
      <alignment horizontal="right"/>
    </xf>
    <xf numFmtId="0" fontId="7" fillId="5" borderId="6" xfId="4" applyFont="1" applyFill="1" applyBorder="1" applyAlignment="1">
      <alignment horizontal="center" textRotation="90" wrapText="1"/>
    </xf>
    <xf numFmtId="0" fontId="7" fillId="5" borderId="0" xfId="4" applyFont="1" applyFill="1" applyBorder="1" applyAlignment="1">
      <alignment horizontal="center" textRotation="90" wrapText="1"/>
    </xf>
    <xf numFmtId="0" fontId="7" fillId="5" borderId="6" xfId="4" applyFont="1" applyFill="1" applyBorder="1" applyAlignment="1">
      <alignment horizontal="center"/>
    </xf>
    <xf numFmtId="0" fontId="7" fillId="5" borderId="0" xfId="4" applyFont="1" applyFill="1" applyBorder="1" applyAlignment="1">
      <alignment horizontal="center"/>
    </xf>
    <xf numFmtId="0" fontId="7" fillId="0" borderId="6" xfId="4" applyFont="1" applyBorder="1" applyAlignment="1">
      <alignment horizontal="center"/>
    </xf>
    <xf numFmtId="0" fontId="7" fillId="0" borderId="0" xfId="4" applyFont="1" applyBorder="1" applyAlignment="1">
      <alignment horizontal="center"/>
    </xf>
    <xf numFmtId="0" fontId="41" fillId="0" borderId="0" xfId="2" applyFont="1"/>
    <xf numFmtId="0" fontId="41" fillId="0" borderId="0" xfId="2" applyNumberFormat="1" applyFont="1"/>
    <xf numFmtId="0" fontId="7" fillId="0" borderId="0" xfId="4" applyFont="1" applyBorder="1" applyAlignment="1"/>
    <xf numFmtId="0" fontId="10" fillId="0" borderId="33" xfId="4" applyFont="1" applyFill="1" applyBorder="1"/>
    <xf numFmtId="9" fontId="7" fillId="0" borderId="25" xfId="5" applyFont="1" applyFill="1" applyBorder="1" applyAlignment="1">
      <alignment horizontal="center"/>
    </xf>
    <xf numFmtId="0" fontId="37" fillId="0" borderId="33" xfId="4" applyFont="1" applyFill="1" applyBorder="1"/>
    <xf numFmtId="0" fontId="7" fillId="0" borderId="6" xfId="2" applyFont="1" applyBorder="1" applyAlignment="1">
      <alignment horizontal="center"/>
    </xf>
    <xf numFmtId="0" fontId="7" fillId="0" borderId="0" xfId="2" applyFont="1" applyBorder="1" applyAlignment="1">
      <alignment horizontal="center"/>
    </xf>
    <xf numFmtId="0" fontId="6" fillId="0" borderId="0" xfId="2" applyNumberFormat="1" applyFont="1" applyFill="1"/>
    <xf numFmtId="0" fontId="6" fillId="0" borderId="0" xfId="2" applyFont="1" applyFill="1"/>
    <xf numFmtId="0" fontId="7" fillId="0" borderId="33" xfId="4" applyFont="1" applyFill="1" applyBorder="1"/>
    <xf numFmtId="2" fontId="7" fillId="0" borderId="6" xfId="15" applyNumberFormat="1" applyFont="1" applyFill="1" applyBorder="1" applyAlignment="1">
      <alignment horizontal="center"/>
    </xf>
    <xf numFmtId="0" fontId="50" fillId="0" borderId="0" xfId="2" applyNumberFormat="1" applyFont="1" applyFill="1"/>
    <xf numFmtId="0" fontId="50" fillId="0" borderId="0" xfId="2" applyFont="1" applyFill="1"/>
    <xf numFmtId="0" fontId="10" fillId="0" borderId="33" xfId="16" applyFont="1" applyFill="1" applyBorder="1"/>
    <xf numFmtId="0" fontId="6" fillId="0" borderId="6" xfId="2" applyFont="1" applyFill="1" applyBorder="1"/>
    <xf numFmtId="9" fontId="7" fillId="0" borderId="6" xfId="4" applyNumberFormat="1" applyFont="1" applyBorder="1"/>
    <xf numFmtId="15" fontId="21" fillId="0" borderId="0" xfId="2" applyNumberFormat="1" applyFont="1" applyFill="1" applyAlignment="1" applyProtection="1">
      <protection locked="0"/>
    </xf>
    <xf numFmtId="0" fontId="2" fillId="0" borderId="0" xfId="2" applyFont="1" applyFill="1" applyProtection="1">
      <protection locked="0"/>
    </xf>
    <xf numFmtId="2" fontId="5" fillId="0" borderId="33" xfId="2" applyNumberFormat="1" applyFont="1" applyFill="1" applyBorder="1" applyAlignment="1" applyProtection="1">
      <alignment horizontal="center"/>
    </xf>
    <xf numFmtId="2" fontId="5" fillId="0" borderId="32" xfId="2" applyNumberFormat="1" applyFont="1" applyFill="1" applyBorder="1" applyAlignment="1" applyProtection="1">
      <alignment horizontal="center"/>
    </xf>
    <xf numFmtId="2" fontId="5" fillId="0" borderId="31" xfId="2" applyNumberFormat="1" applyFont="1" applyFill="1" applyBorder="1" applyAlignment="1" applyProtection="1">
      <alignment horizontal="center"/>
    </xf>
    <xf numFmtId="0" fontId="27" fillId="0" borderId="46" xfId="3" applyBorder="1" applyAlignment="1" applyProtection="1"/>
    <xf numFmtId="0" fontId="27" fillId="0" borderId="16" xfId="3" applyBorder="1" applyAlignment="1" applyProtection="1"/>
    <xf numFmtId="0" fontId="27" fillId="0" borderId="11" xfId="3" applyBorder="1" applyAlignment="1" applyProtection="1"/>
    <xf numFmtId="0" fontId="27" fillId="0" borderId="32" xfId="3" applyBorder="1" applyAlignment="1" applyProtection="1"/>
    <xf numFmtId="0" fontId="27" fillId="0" borderId="9" xfId="3" applyBorder="1" applyAlignment="1" applyProtection="1"/>
    <xf numFmtId="0" fontId="27" fillId="0" borderId="47" xfId="3" applyBorder="1" applyAlignment="1" applyProtection="1"/>
    <xf numFmtId="0" fontId="27" fillId="0" borderId="0" xfId="3" applyBorder="1" applyAlignment="1" applyProtection="1">
      <alignment horizontal="center" vertical="center"/>
    </xf>
    <xf numFmtId="0" fontId="27" fillId="5" borderId="0" xfId="3" applyFill="1" applyAlignment="1" applyProtection="1"/>
    <xf numFmtId="166" fontId="5" fillId="0" borderId="34" xfId="7" applyNumberFormat="1" applyFont="1" applyFill="1" applyBorder="1" applyAlignment="1" applyProtection="1">
      <alignment horizontal="center"/>
    </xf>
    <xf numFmtId="166" fontId="7" fillId="0" borderId="6" xfId="7" applyNumberFormat="1" applyFont="1" applyFill="1" applyBorder="1" applyAlignment="1">
      <alignment horizontal="center"/>
    </xf>
    <xf numFmtId="0" fontId="5" fillId="0" borderId="0" xfId="2" applyFont="1" applyFill="1" applyBorder="1" applyProtection="1"/>
    <xf numFmtId="0" fontId="17" fillId="0" borderId="0" xfId="2" applyFont="1" applyFill="1" applyBorder="1" applyAlignment="1">
      <alignment horizontal="center"/>
    </xf>
    <xf numFmtId="0" fontId="12" fillId="0" borderId="0" xfId="2" applyFont="1" applyFill="1" applyBorder="1" applyAlignment="1" applyProtection="1">
      <alignment horizontal="center"/>
    </xf>
    <xf numFmtId="0" fontId="7" fillId="0" borderId="6" xfId="2" applyFont="1" applyBorder="1" applyAlignment="1">
      <alignment vertical="center"/>
    </xf>
    <xf numFmtId="0" fontId="7" fillId="0" borderId="6" xfId="2" applyFont="1" applyFill="1" applyBorder="1" applyAlignment="1">
      <alignment vertical="center"/>
    </xf>
    <xf numFmtId="2" fontId="5" fillId="10" borderId="6" xfId="2" applyNumberFormat="1" applyFont="1" applyFill="1" applyBorder="1" applyAlignment="1" applyProtection="1">
      <alignment horizontal="center"/>
    </xf>
    <xf numFmtId="1" fontId="5" fillId="10" borderId="6" xfId="2" applyNumberFormat="1" applyFont="1" applyFill="1" applyBorder="1" applyAlignment="1" applyProtection="1">
      <alignment horizontal="center"/>
    </xf>
    <xf numFmtId="0" fontId="15" fillId="0" borderId="0" xfId="2" applyFont="1" applyAlignment="1">
      <alignment horizontal="center"/>
    </xf>
    <xf numFmtId="0" fontId="15" fillId="0" borderId="0" xfId="2" applyNumberFormat="1" applyFont="1" applyAlignment="1">
      <alignment horizontal="center"/>
    </xf>
    <xf numFmtId="0" fontId="7" fillId="0" borderId="0" xfId="2" applyNumberFormat="1" applyFont="1"/>
    <xf numFmtId="0" fontId="15" fillId="0" borderId="0" xfId="2" applyFont="1"/>
    <xf numFmtId="0" fontId="15" fillId="0" borderId="0" xfId="2" applyNumberFormat="1" applyFont="1"/>
    <xf numFmtId="0" fontId="15" fillId="0" borderId="0" xfId="2" applyFont="1" applyFill="1" applyAlignment="1">
      <alignment horizontal="center"/>
    </xf>
    <xf numFmtId="0" fontId="15" fillId="0" borderId="0" xfId="2" applyNumberFormat="1" applyFont="1" applyFill="1" applyAlignment="1">
      <alignment horizontal="center"/>
    </xf>
    <xf numFmtId="0" fontId="7" fillId="0" borderId="0" xfId="2" applyNumberFormat="1" applyFont="1" applyFill="1"/>
    <xf numFmtId="2" fontId="7" fillId="0" borderId="0" xfId="15" applyNumberFormat="1" applyFont="1" applyFill="1" applyBorder="1" applyAlignment="1">
      <alignment horizontal="center"/>
    </xf>
    <xf numFmtId="0" fontId="51" fillId="0" borderId="0" xfId="2" applyFont="1" applyFill="1" applyAlignment="1">
      <alignment horizontal="center"/>
    </xf>
    <xf numFmtId="0" fontId="51" fillId="0" borderId="0" xfId="2" applyNumberFormat="1" applyFont="1" applyFill="1" applyAlignment="1">
      <alignment horizontal="center"/>
    </xf>
    <xf numFmtId="0" fontId="52" fillId="0" borderId="0" xfId="2" applyNumberFormat="1" applyFont="1" applyFill="1"/>
    <xf numFmtId="0" fontId="15" fillId="0" borderId="35" xfId="2" applyFont="1" applyFill="1" applyBorder="1" applyAlignment="1">
      <alignment vertical="center" wrapText="1"/>
    </xf>
    <xf numFmtId="0" fontId="15" fillId="0" borderId="0" xfId="2" applyFont="1" applyFill="1" applyBorder="1" applyAlignment="1">
      <alignment vertical="center"/>
    </xf>
    <xf numFmtId="0" fontId="15" fillId="0" borderId="35" xfId="2" applyFont="1" applyFill="1" applyBorder="1" applyAlignment="1">
      <alignment vertical="center"/>
    </xf>
    <xf numFmtId="0" fontId="15" fillId="0" borderId="0" xfId="2" applyFont="1" applyFill="1" applyBorder="1" applyAlignment="1"/>
    <xf numFmtId="0" fontId="15" fillId="0" borderId="35" xfId="2" applyFont="1" applyFill="1" applyBorder="1" applyAlignment="1"/>
    <xf numFmtId="0" fontId="44" fillId="0" borderId="48" xfId="12" applyFont="1" applyBorder="1" applyAlignment="1">
      <alignment horizontal="center"/>
    </xf>
    <xf numFmtId="167" fontId="40" fillId="0" borderId="49" xfId="12" applyNumberFormat="1" applyFont="1" applyBorder="1"/>
    <xf numFmtId="15" fontId="40" fillId="0" borderId="50" xfId="12" applyNumberFormat="1" applyFont="1" applyBorder="1"/>
    <xf numFmtId="0" fontId="40" fillId="0" borderId="50" xfId="12" applyFont="1" applyBorder="1"/>
    <xf numFmtId="0" fontId="40" fillId="0" borderId="51" xfId="12" applyFont="1" applyBorder="1"/>
    <xf numFmtId="2" fontId="40" fillId="0" borderId="13" xfId="12" applyNumberFormat="1" applyFont="1" applyBorder="1"/>
    <xf numFmtId="2" fontId="40" fillId="0" borderId="6" xfId="12" applyNumberFormat="1" applyFont="1" applyBorder="1"/>
    <xf numFmtId="2" fontId="27" fillId="0" borderId="6" xfId="3" applyNumberFormat="1" applyBorder="1" applyAlignment="1" applyProtection="1"/>
    <xf numFmtId="2" fontId="27" fillId="0" borderId="8" xfId="3" applyNumberFormat="1" applyBorder="1" applyAlignment="1" applyProtection="1"/>
    <xf numFmtId="0" fontId="21" fillId="0" borderId="0" xfId="2" applyFont="1" applyFill="1" applyAlignment="1" applyProtection="1">
      <alignment horizontal="right"/>
      <protection locked="0"/>
    </xf>
    <xf numFmtId="2" fontId="21" fillId="0" borderId="0" xfId="2" applyNumberFormat="1" applyFont="1" applyFill="1" applyAlignment="1" applyProtection="1">
      <alignment horizontal="left"/>
      <protection locked="0"/>
    </xf>
    <xf numFmtId="15" fontId="40" fillId="0" borderId="6" xfId="0" applyNumberFormat="1" applyFont="1" applyBorder="1" applyAlignment="1">
      <alignment horizontal="center"/>
    </xf>
    <xf numFmtId="0" fontId="40" fillId="0" borderId="6" xfId="0" applyFont="1" applyBorder="1"/>
    <xf numFmtId="0" fontId="40" fillId="0" borderId="6" xfId="2" applyFont="1" applyBorder="1"/>
    <xf numFmtId="0" fontId="53" fillId="0" borderId="0" xfId="2" applyFont="1" applyAlignment="1">
      <alignment horizontal="right" vertical="center" wrapText="1"/>
    </xf>
    <xf numFmtId="15" fontId="53" fillId="0" borderId="0" xfId="2" applyNumberFormat="1" applyFont="1" applyAlignment="1">
      <alignment horizontal="left" vertical="center" wrapText="1"/>
    </xf>
    <xf numFmtId="0" fontId="29" fillId="0" borderId="0" xfId="17" applyFont="1" applyAlignment="1">
      <alignment horizontal="center" vertical="center"/>
    </xf>
    <xf numFmtId="0" fontId="54" fillId="0" borderId="0" xfId="17" applyFont="1" applyAlignment="1">
      <alignment horizontal="center" vertical="center" wrapText="1"/>
    </xf>
    <xf numFmtId="0" fontId="55" fillId="0" borderId="25" xfId="9" applyFont="1" applyBorder="1" applyAlignment="1">
      <alignment horizontal="center" vertical="center" textRotation="180"/>
    </xf>
    <xf numFmtId="0" fontId="55" fillId="2" borderId="25" xfId="9" applyFont="1" applyFill="1" applyBorder="1" applyAlignment="1">
      <alignment horizontal="center" vertical="center" textRotation="180"/>
    </xf>
    <xf numFmtId="0" fontId="26" fillId="0" borderId="16" xfId="17" applyFont="1" applyBorder="1"/>
    <xf numFmtId="0" fontId="26" fillId="0" borderId="13" xfId="17" applyFont="1" applyBorder="1"/>
    <xf numFmtId="0" fontId="26" fillId="0" borderId="13" xfId="9" applyFont="1" applyBorder="1" applyAlignment="1">
      <alignment horizontal="center" vertical="center"/>
    </xf>
    <xf numFmtId="0" fontId="26" fillId="0" borderId="11" xfId="17" applyFont="1" applyBorder="1"/>
    <xf numFmtId="0" fontId="26" fillId="0" borderId="6" xfId="17" applyFont="1" applyBorder="1"/>
    <xf numFmtId="0" fontId="26" fillId="0" borderId="6" xfId="9" applyFont="1" applyBorder="1" applyAlignment="1">
      <alignment horizontal="center" vertical="center"/>
    </xf>
    <xf numFmtId="0" fontId="26" fillId="0" borderId="12" xfId="9" applyFont="1" applyBorder="1" applyAlignment="1">
      <alignment horizontal="center" vertical="center"/>
    </xf>
    <xf numFmtId="0" fontId="26" fillId="0" borderId="10" xfId="9" applyFont="1" applyBorder="1" applyAlignment="1">
      <alignment horizontal="center" vertical="center"/>
    </xf>
    <xf numFmtId="0" fontId="26" fillId="0" borderId="9" xfId="17" applyFont="1" applyBorder="1"/>
    <xf numFmtId="0" fontId="26" fillId="0" borderId="8" xfId="17" applyFont="1" applyBorder="1"/>
    <xf numFmtId="0" fontId="26" fillId="0" borderId="8" xfId="9" applyFont="1" applyBorder="1" applyAlignment="1">
      <alignment horizontal="center" vertical="center"/>
    </xf>
    <xf numFmtId="0" fontId="26" fillId="0" borderId="7" xfId="9" applyFont="1" applyBorder="1" applyAlignment="1">
      <alignment horizontal="center" vertical="center"/>
    </xf>
    <xf numFmtId="0" fontId="58" fillId="2" borderId="6" xfId="19" applyFont="1" applyFill="1" applyBorder="1"/>
    <xf numFmtId="0" fontId="57" fillId="0" borderId="0" xfId="19"/>
    <xf numFmtId="0" fontId="16" fillId="0" borderId="6" xfId="2" applyFont="1" applyBorder="1" applyAlignment="1">
      <alignment vertical="center"/>
    </xf>
    <xf numFmtId="9" fontId="16" fillId="0" borderId="6" xfId="19" applyNumberFormat="1" applyFont="1" applyBorder="1"/>
    <xf numFmtId="0" fontId="16" fillId="0" borderId="0" xfId="19" applyFont="1"/>
    <xf numFmtId="0" fontId="40" fillId="0" borderId="6" xfId="0" applyFont="1" applyBorder="1" applyAlignment="1">
      <alignment wrapText="1"/>
    </xf>
    <xf numFmtId="15" fontId="40" fillId="0" borderId="6" xfId="0" applyNumberFormat="1" applyFont="1" applyBorder="1" applyAlignment="1">
      <alignment horizontal="center" vertical="center"/>
    </xf>
    <xf numFmtId="0" fontId="40" fillId="0" borderId="6" xfId="0" applyFont="1" applyBorder="1" applyAlignment="1">
      <alignment vertical="center"/>
    </xf>
    <xf numFmtId="0" fontId="4" fillId="0" borderId="6" xfId="2" applyFont="1" applyBorder="1"/>
    <xf numFmtId="9" fontId="4" fillId="0" borderId="6" xfId="18" applyFont="1" applyBorder="1"/>
    <xf numFmtId="9" fontId="7" fillId="0" borderId="6" xfId="5" applyFont="1" applyBorder="1" applyAlignment="1">
      <alignment horizontal="center"/>
    </xf>
    <xf numFmtId="2" fontId="7" fillId="0" borderId="6" xfId="0" applyNumberFormat="1" applyFont="1" applyBorder="1" applyAlignment="1">
      <alignment horizontal="center"/>
    </xf>
    <xf numFmtId="15" fontId="57" fillId="0" borderId="0" xfId="19" applyNumberFormat="1"/>
    <xf numFmtId="0" fontId="27" fillId="0" borderId="0" xfId="3" applyAlignment="1" applyProtection="1"/>
    <xf numFmtId="0" fontId="4" fillId="0" borderId="0" xfId="2" applyFont="1" applyFill="1" applyProtection="1">
      <protection locked="0"/>
    </xf>
    <xf numFmtId="0" fontId="59" fillId="0" borderId="0" xfId="3" applyFont="1" applyFill="1" applyAlignment="1" applyProtection="1">
      <protection locked="0"/>
    </xf>
    <xf numFmtId="0" fontId="3" fillId="0" borderId="0" xfId="3" applyFont="1" applyFill="1" applyAlignment="1" applyProtection="1"/>
    <xf numFmtId="0" fontId="9" fillId="0" borderId="33" xfId="4" applyFont="1" applyFill="1" applyBorder="1"/>
    <xf numFmtId="0" fontId="9" fillId="2" borderId="18" xfId="2" applyFont="1" applyFill="1" applyBorder="1" applyAlignment="1">
      <alignment horizontal="right"/>
    </xf>
    <xf numFmtId="2" fontId="7" fillId="2" borderId="29" xfId="2" applyNumberFormat="1" applyFont="1" applyFill="1" applyBorder="1" applyAlignment="1">
      <alignment horizontal="center"/>
    </xf>
    <xf numFmtId="2" fontId="7" fillId="2" borderId="17" xfId="2" applyNumberFormat="1" applyFont="1" applyFill="1" applyBorder="1" applyAlignment="1">
      <alignment horizontal="center"/>
    </xf>
    <xf numFmtId="2" fontId="7" fillId="2" borderId="28" xfId="4" applyNumberFormat="1" applyFont="1" applyFill="1" applyBorder="1" applyAlignment="1">
      <alignment horizontal="center"/>
    </xf>
    <xf numFmtId="0" fontId="9" fillId="2" borderId="11" xfId="2" applyFont="1" applyFill="1" applyBorder="1" applyAlignment="1">
      <alignment horizontal="right"/>
    </xf>
    <xf numFmtId="2" fontId="7" fillId="2" borderId="6" xfId="2" applyNumberFormat="1" applyFont="1" applyFill="1" applyBorder="1" applyAlignment="1">
      <alignment horizontal="center"/>
    </xf>
    <xf numFmtId="2" fontId="7" fillId="2" borderId="10" xfId="2" applyNumberFormat="1" applyFont="1" applyFill="1" applyBorder="1" applyAlignment="1">
      <alignment horizontal="center"/>
    </xf>
    <xf numFmtId="2" fontId="7" fillId="2" borderId="27" xfId="4" applyNumberFormat="1" applyFont="1" applyFill="1" applyBorder="1" applyAlignment="1">
      <alignment horizontal="center"/>
    </xf>
    <xf numFmtId="0" fontId="9" fillId="2" borderId="11" xfId="4" applyFont="1" applyFill="1" applyBorder="1" applyAlignment="1">
      <alignment horizontal="right"/>
    </xf>
    <xf numFmtId="2" fontId="15" fillId="2" borderId="6" xfId="2" applyNumberFormat="1" applyFont="1" applyFill="1" applyBorder="1" applyAlignment="1">
      <alignment horizontal="center"/>
    </xf>
    <xf numFmtId="2" fontId="15" fillId="2" borderId="10" xfId="2" applyNumberFormat="1" applyFont="1" applyFill="1" applyBorder="1" applyAlignment="1">
      <alignment horizontal="center"/>
    </xf>
    <xf numFmtId="2" fontId="15" fillId="2" borderId="27" xfId="4" applyNumberFormat="1" applyFont="1" applyFill="1" applyBorder="1" applyAlignment="1">
      <alignment horizontal="center"/>
    </xf>
    <xf numFmtId="0" fontId="9" fillId="2" borderId="26" xfId="2" applyFont="1" applyFill="1" applyBorder="1" applyAlignment="1">
      <alignment horizontal="right"/>
    </xf>
    <xf numFmtId="2" fontId="7" fillId="2" borderId="25" xfId="2" applyNumberFormat="1" applyFont="1" applyFill="1" applyBorder="1" applyAlignment="1">
      <alignment horizontal="center"/>
    </xf>
    <xf numFmtId="2" fontId="7" fillId="2" borderId="8" xfId="2" applyNumberFormat="1" applyFont="1" applyFill="1" applyBorder="1" applyAlignment="1">
      <alignment horizontal="center"/>
    </xf>
    <xf numFmtId="2" fontId="7" fillId="2" borderId="7" xfId="2" applyNumberFormat="1" applyFont="1" applyFill="1" applyBorder="1" applyAlignment="1">
      <alignment horizontal="center"/>
    </xf>
    <xf numFmtId="2" fontId="7" fillId="2" borderId="24" xfId="4" applyNumberFormat="1" applyFont="1" applyFill="1" applyBorder="1" applyAlignment="1">
      <alignment horizontal="center"/>
    </xf>
    <xf numFmtId="0" fontId="9" fillId="2" borderId="23" xfId="4" applyFont="1" applyFill="1" applyBorder="1" applyAlignment="1">
      <alignment horizontal="right"/>
    </xf>
    <xf numFmtId="2" fontId="15" fillId="2" borderId="22" xfId="4" applyNumberFormat="1" applyFont="1" applyFill="1" applyBorder="1" applyAlignment="1">
      <alignment horizontal="center"/>
    </xf>
    <xf numFmtId="2" fontId="15" fillId="2" borderId="21" xfId="4" applyNumberFormat="1" applyFont="1" applyFill="1" applyBorder="1" applyAlignment="1">
      <alignment horizontal="center"/>
    </xf>
    <xf numFmtId="2" fontId="15" fillId="2" borderId="5" xfId="4" applyNumberFormat="1" applyFont="1" applyFill="1" applyBorder="1" applyAlignment="1">
      <alignment horizontal="center"/>
    </xf>
    <xf numFmtId="0" fontId="4" fillId="2" borderId="18" xfId="2" applyFont="1" applyFill="1" applyBorder="1" applyAlignment="1">
      <alignment horizontal="right"/>
    </xf>
    <xf numFmtId="2" fontId="14" fillId="2" borderId="17" xfId="2" applyNumberFormat="1" applyFont="1" applyFill="1" applyBorder="1" applyAlignment="1">
      <alignment horizontal="right"/>
    </xf>
    <xf numFmtId="0" fontId="4" fillId="2" borderId="9" xfId="2" applyFont="1" applyFill="1" applyBorder="1" applyAlignment="1">
      <alignment horizontal="right"/>
    </xf>
    <xf numFmtId="2" fontId="14" fillId="2" borderId="7" xfId="2" applyNumberFormat="1" applyFont="1" applyFill="1" applyBorder="1" applyAlignment="1">
      <alignment horizontal="right"/>
    </xf>
    <xf numFmtId="0" fontId="5" fillId="2" borderId="18" xfId="4" applyFont="1" applyFill="1" applyBorder="1"/>
    <xf numFmtId="1" fontId="12" fillId="2" borderId="17" xfId="4" applyNumberFormat="1" applyFont="1" applyFill="1" applyBorder="1" applyAlignment="1">
      <alignment horizontal="center"/>
    </xf>
    <xf numFmtId="0" fontId="5" fillId="2" borderId="11" xfId="4" applyFont="1" applyFill="1" applyBorder="1"/>
    <xf numFmtId="0" fontId="12" fillId="2" borderId="10" xfId="4" applyFont="1" applyFill="1" applyBorder="1" applyAlignment="1">
      <alignment horizontal="center"/>
    </xf>
    <xf numFmtId="0" fontId="5" fillId="2" borderId="11" xfId="2" applyFont="1" applyFill="1" applyBorder="1" applyProtection="1"/>
    <xf numFmtId="0" fontId="5" fillId="2" borderId="10" xfId="2" applyFont="1" applyFill="1" applyBorder="1" applyAlignment="1">
      <alignment horizontal="center"/>
    </xf>
    <xf numFmtId="0" fontId="5" fillId="2" borderId="26" xfId="2" applyFont="1" applyFill="1" applyBorder="1" applyProtection="1"/>
    <xf numFmtId="0" fontId="5" fillId="2" borderId="53" xfId="2" applyFont="1" applyFill="1" applyBorder="1" applyAlignment="1">
      <alignment horizontal="center"/>
    </xf>
    <xf numFmtId="0" fontId="5" fillId="2" borderId="9" xfId="2" applyFont="1" applyFill="1" applyBorder="1"/>
    <xf numFmtId="0" fontId="5" fillId="2" borderId="7" xfId="2" applyFont="1" applyFill="1" applyBorder="1" applyAlignment="1">
      <alignment horizontal="center"/>
    </xf>
    <xf numFmtId="0" fontId="5" fillId="2" borderId="16" xfId="4" applyFont="1" applyFill="1" applyBorder="1" applyAlignment="1">
      <alignment horizontal="right"/>
    </xf>
    <xf numFmtId="0" fontId="5" fillId="2" borderId="13" xfId="4" applyFont="1" applyFill="1" applyBorder="1" applyAlignment="1">
      <alignment horizontal="center"/>
    </xf>
    <xf numFmtId="0" fontId="5" fillId="2" borderId="12" xfId="4" applyFont="1" applyFill="1" applyBorder="1" applyAlignment="1">
      <alignment horizontal="center"/>
    </xf>
    <xf numFmtId="0" fontId="5" fillId="2" borderId="9" xfId="4" applyFont="1" applyFill="1" applyBorder="1" applyAlignment="1">
      <alignment horizontal="right"/>
    </xf>
    <xf numFmtId="0" fontId="5" fillId="2" borderId="8" xfId="4" applyFont="1" applyFill="1" applyBorder="1" applyAlignment="1">
      <alignment horizontal="center"/>
    </xf>
    <xf numFmtId="0" fontId="5" fillId="2" borderId="7" xfId="4" applyFont="1" applyFill="1" applyBorder="1" applyAlignment="1">
      <alignment horizontal="center"/>
    </xf>
    <xf numFmtId="0" fontId="5" fillId="0" borderId="6" xfId="2" applyFont="1" applyFill="1" applyBorder="1" applyAlignment="1" applyProtection="1">
      <alignment horizontal="center"/>
    </xf>
    <xf numFmtId="0" fontId="44" fillId="0" borderId="43" xfId="12" applyFont="1" applyBorder="1" applyAlignment="1">
      <alignment horizontal="center"/>
    </xf>
    <xf numFmtId="0" fontId="44" fillId="0" borderId="45" xfId="12" applyFont="1" applyBorder="1" applyAlignment="1">
      <alignment horizontal="center"/>
    </xf>
    <xf numFmtId="0" fontId="10" fillId="9" borderId="15" xfId="2" applyFont="1" applyFill="1" applyBorder="1" applyAlignment="1">
      <alignment horizontal="center"/>
    </xf>
    <xf numFmtId="0" fontId="10" fillId="9" borderId="14" xfId="2" applyFont="1" applyFill="1" applyBorder="1" applyAlignment="1">
      <alignment horizontal="center"/>
    </xf>
    <xf numFmtId="0" fontId="10" fillId="3" borderId="13" xfId="2" applyFont="1" applyFill="1" applyBorder="1" applyAlignment="1">
      <alignment horizontal="center"/>
    </xf>
    <xf numFmtId="0" fontId="10" fillId="4" borderId="13" xfId="2" applyFont="1" applyFill="1" applyBorder="1" applyAlignment="1">
      <alignment horizontal="center"/>
    </xf>
    <xf numFmtId="0" fontId="10" fillId="4" borderId="12" xfId="2" applyFont="1" applyFill="1" applyBorder="1" applyAlignment="1">
      <alignment horizontal="center"/>
    </xf>
    <xf numFmtId="0" fontId="13" fillId="2" borderId="20" xfId="2" applyFont="1" applyFill="1" applyBorder="1" applyAlignment="1">
      <alignment horizontal="left"/>
    </xf>
    <xf numFmtId="0" fontId="13" fillId="2" borderId="19" xfId="2" applyFont="1" applyFill="1" applyBorder="1" applyAlignment="1">
      <alignment horizontal="left"/>
    </xf>
    <xf numFmtId="0" fontId="11" fillId="2" borderId="2" xfId="2" applyFont="1" applyFill="1" applyBorder="1" applyAlignment="1">
      <alignment horizontal="left"/>
    </xf>
    <xf numFmtId="0" fontId="11" fillId="2" borderId="4" xfId="2" applyFont="1" applyFill="1" applyBorder="1" applyAlignment="1">
      <alignment horizontal="left"/>
    </xf>
    <xf numFmtId="0" fontId="5" fillId="0" borderId="6" xfId="2" applyFont="1" applyFill="1" applyBorder="1" applyAlignment="1" applyProtection="1">
      <alignment horizontal="center"/>
    </xf>
    <xf numFmtId="0" fontId="10" fillId="2" borderId="2" xfId="2" applyFont="1" applyFill="1" applyBorder="1" applyAlignment="1">
      <alignment horizontal="left"/>
    </xf>
    <xf numFmtId="0" fontId="10" fillId="2" borderId="3" xfId="2" applyFont="1" applyFill="1" applyBorder="1" applyAlignment="1">
      <alignment horizontal="left"/>
    </xf>
    <xf numFmtId="0" fontId="10" fillId="2" borderId="4" xfId="2" applyFont="1" applyFill="1" applyBorder="1" applyAlignment="1">
      <alignment horizontal="left"/>
    </xf>
    <xf numFmtId="0" fontId="2" fillId="5" borderId="35" xfId="0" applyFont="1" applyFill="1" applyBorder="1" applyAlignment="1" applyProtection="1">
      <alignment horizontal="left"/>
      <protection locked="0"/>
    </xf>
    <xf numFmtId="0" fontId="2" fillId="5" borderId="0" xfId="0" applyFont="1" applyFill="1" applyBorder="1" applyAlignment="1" applyProtection="1">
      <alignment horizontal="left"/>
      <protection locked="0"/>
    </xf>
    <xf numFmtId="167" fontId="2" fillId="0" borderId="0" xfId="2" applyNumberFormat="1" applyFont="1" applyFill="1" applyBorder="1" applyAlignment="1" applyProtection="1">
      <alignment horizontal="left"/>
      <protection locked="0"/>
    </xf>
    <xf numFmtId="167" fontId="21" fillId="0" borderId="0" xfId="2" applyNumberFormat="1" applyFont="1" applyFill="1" applyBorder="1" applyAlignment="1">
      <alignment horizontal="left"/>
    </xf>
    <xf numFmtId="0" fontId="21" fillId="0" borderId="0" xfId="2" applyFont="1" applyFill="1" applyBorder="1" applyAlignment="1">
      <alignment horizontal="left"/>
    </xf>
    <xf numFmtId="0" fontId="4" fillId="0" borderId="6" xfId="2" applyFont="1" applyFill="1" applyBorder="1" applyAlignment="1" applyProtection="1">
      <alignment horizontal="center"/>
    </xf>
    <xf numFmtId="0" fontId="24" fillId="0" borderId="0" xfId="2" applyFont="1" applyAlignment="1">
      <alignment horizontal="left"/>
    </xf>
    <xf numFmtId="167" fontId="24" fillId="0" borderId="0" xfId="2" applyNumberFormat="1" applyFont="1" applyAlignment="1">
      <alignment horizontal="left"/>
    </xf>
    <xf numFmtId="0" fontId="56" fillId="11" borderId="36" xfId="9" applyFont="1" applyFill="1" applyBorder="1" applyAlignment="1">
      <alignment horizontal="center" vertical="center" textRotation="180" wrapText="1"/>
    </xf>
    <xf numFmtId="0" fontId="56" fillId="11" borderId="37" xfId="9" applyFont="1" applyFill="1" applyBorder="1" applyAlignment="1">
      <alignment horizontal="center" vertical="center" textRotation="180" wrapText="1"/>
    </xf>
    <xf numFmtId="0" fontId="56" fillId="11" borderId="39" xfId="9" applyFont="1" applyFill="1" applyBorder="1" applyAlignment="1">
      <alignment horizontal="center" vertical="center" textRotation="180" wrapText="1"/>
    </xf>
    <xf numFmtId="0" fontId="53" fillId="0" borderId="52" xfId="2" applyFont="1" applyBorder="1" applyAlignment="1">
      <alignment horizontal="center" wrapText="1"/>
    </xf>
    <xf numFmtId="0" fontId="39" fillId="0" borderId="41" xfId="2" applyFont="1" applyFill="1" applyBorder="1" applyAlignment="1">
      <alignment horizontal="center" vertical="center"/>
    </xf>
    <xf numFmtId="0" fontId="39" fillId="0" borderId="42" xfId="2" applyFont="1" applyFill="1" applyBorder="1" applyAlignment="1">
      <alignment horizontal="center" vertical="center"/>
    </xf>
    <xf numFmtId="0" fontId="39" fillId="0" borderId="43" xfId="2" applyFont="1" applyFill="1" applyBorder="1" applyAlignment="1">
      <alignment horizontal="center" vertical="center"/>
    </xf>
    <xf numFmtId="0" fontId="24" fillId="5" borderId="43" xfId="2" applyFont="1" applyFill="1" applyBorder="1" applyAlignment="1">
      <alignment horizontal="center" vertical="center" wrapText="1"/>
    </xf>
    <xf numFmtId="0" fontId="34" fillId="0" borderId="44" xfId="2" applyFont="1" applyBorder="1" applyAlignment="1">
      <alignment horizontal="center" vertical="center" wrapText="1"/>
    </xf>
    <xf numFmtId="0" fontId="24" fillId="5" borderId="2" xfId="2" applyFont="1" applyFill="1" applyBorder="1" applyAlignment="1">
      <alignment horizontal="center" vertical="center" wrapText="1"/>
    </xf>
    <xf numFmtId="0" fontId="24" fillId="5" borderId="4" xfId="2" applyFont="1" applyFill="1" applyBorder="1" applyAlignment="1">
      <alignment horizontal="center" vertical="center" wrapText="1"/>
    </xf>
    <xf numFmtId="0" fontId="39" fillId="0" borderId="37" xfId="2" applyFont="1" applyBorder="1" applyAlignment="1">
      <alignment horizontal="center" vertical="center" wrapText="1"/>
    </xf>
    <xf numFmtId="0" fontId="39" fillId="0" borderId="39" xfId="2" applyFont="1" applyBorder="1" applyAlignment="1">
      <alignment horizontal="center" vertical="center" wrapText="1"/>
    </xf>
    <xf numFmtId="0" fontId="39" fillId="0" borderId="42" xfId="2" applyFont="1" applyBorder="1" applyAlignment="1">
      <alignment horizontal="center" vertical="center" wrapText="1"/>
    </xf>
    <xf numFmtId="0" fontId="39" fillId="0" borderId="36" xfId="2" applyFont="1" applyBorder="1" applyAlignment="1">
      <alignment horizontal="center" vertical="center"/>
    </xf>
    <xf numFmtId="0" fontId="39" fillId="0" borderId="37" xfId="2" applyFont="1" applyBorder="1" applyAlignment="1">
      <alignment horizontal="center" vertical="center"/>
    </xf>
    <xf numFmtId="0" fontId="39" fillId="0" borderId="39" xfId="2" applyFont="1" applyBorder="1" applyAlignment="1">
      <alignment horizontal="center" vertical="center"/>
    </xf>
    <xf numFmtId="0" fontId="39" fillId="0" borderId="36" xfId="2" applyFont="1" applyBorder="1" applyAlignment="1">
      <alignment horizontal="center" vertical="center" wrapText="1"/>
    </xf>
    <xf numFmtId="0" fontId="39" fillId="0" borderId="41" xfId="2" applyFont="1" applyBorder="1" applyAlignment="1">
      <alignment horizontal="center" vertical="center" wrapText="1"/>
    </xf>
    <xf numFmtId="0" fontId="39" fillId="0" borderId="43" xfId="2" applyFont="1" applyBorder="1" applyAlignment="1">
      <alignment horizontal="center" vertical="center" wrapText="1"/>
    </xf>
    <xf numFmtId="0" fontId="39" fillId="0" borderId="36" xfId="2" applyFont="1" applyFill="1" applyBorder="1" applyAlignment="1">
      <alignment horizontal="center" vertical="center" wrapText="1"/>
    </xf>
    <xf numFmtId="0" fontId="39" fillId="0" borderId="37" xfId="2" applyFont="1" applyFill="1" applyBorder="1" applyAlignment="1">
      <alignment horizontal="center" vertical="center" wrapText="1"/>
    </xf>
  </cellXfs>
  <cellStyles count="20">
    <cellStyle name="Comma 2" xfId="7" xr:uid="{00000000-0005-0000-0000-000000000000}"/>
    <cellStyle name="Comma 2 2" xfId="8" xr:uid="{00000000-0005-0000-0000-000001000000}"/>
    <cellStyle name="Comma0" xfId="11" xr:uid="{00000000-0005-0000-0000-000002000000}"/>
    <cellStyle name="Hyperlink" xfId="3" builtinId="8" customBuiltin="1"/>
    <cellStyle name="Hyperlink 2 2" xfId="10" xr:uid="{00000000-0005-0000-0000-000004000000}"/>
    <cellStyle name="Hyperlink 3" xfId="13" xr:uid="{00000000-0005-0000-0000-000005000000}"/>
    <cellStyle name="Hyperlink 3 2" xfId="14" xr:uid="{00000000-0005-0000-0000-000006000000}"/>
    <cellStyle name="Normal" xfId="0" builtinId="0"/>
    <cellStyle name="Normal 2" xfId="12" xr:uid="{00000000-0005-0000-0000-000008000000}"/>
    <cellStyle name="Normal 2 2 2" xfId="2" xr:uid="{00000000-0005-0000-0000-000009000000}"/>
    <cellStyle name="Normal 2 6" xfId="1" xr:uid="{00000000-0005-0000-0000-00000A000000}"/>
    <cellStyle name="Normal 3" xfId="19" xr:uid="{00000000-0005-0000-0000-00000B000000}"/>
    <cellStyle name="Normal 3 2" xfId="4" xr:uid="{00000000-0005-0000-0000-00000C000000}"/>
    <cellStyle name="Normal 3 2 2" xfId="16" xr:uid="{00000000-0005-0000-0000-00000D000000}"/>
    <cellStyle name="Normal 4 2" xfId="9" xr:uid="{00000000-0005-0000-0000-00000E000000}"/>
    <cellStyle name="Normal 4 7" xfId="6" xr:uid="{00000000-0005-0000-0000-00000F000000}"/>
    <cellStyle name="Normal 5 2" xfId="15" xr:uid="{00000000-0005-0000-0000-000010000000}"/>
    <cellStyle name="Normal 7" xfId="17" xr:uid="{00000000-0005-0000-0000-000011000000}"/>
    <cellStyle name="Percent" xfId="18" builtinId="5"/>
    <cellStyle name="Percent 2 2" xfId="5" xr:uid="{00000000-0005-0000-0000-000013000000}"/>
  </cellStyles>
  <dxfs count="34">
    <dxf>
      <fill>
        <patternFill>
          <bgColor theme="0" tint="-0.24994659260841701"/>
        </patternFill>
      </fill>
    </dxf>
    <dxf>
      <font>
        <color rgb="FFFFFF99"/>
      </font>
    </dxf>
    <dxf>
      <font>
        <color rgb="FFFFFF99"/>
      </font>
    </dxf>
    <dxf>
      <font>
        <color rgb="FFFFFF99"/>
      </font>
    </dxf>
    <dxf>
      <font>
        <color rgb="FFFF7979"/>
      </font>
    </dxf>
    <dxf>
      <font>
        <color rgb="FFFFFF99"/>
      </font>
    </dxf>
    <dxf>
      <font>
        <color rgb="FF66FF66"/>
      </font>
    </dxf>
    <dxf>
      <font>
        <color rgb="FFFFFF99"/>
      </font>
    </dxf>
    <dxf>
      <font>
        <color rgb="FFFFFF99"/>
      </font>
    </dxf>
    <dxf>
      <font>
        <color rgb="FFFFFF99"/>
      </font>
    </dxf>
    <dxf>
      <font>
        <color rgb="FFFF7979"/>
      </font>
    </dxf>
    <dxf>
      <font>
        <color rgb="FFFFFF99"/>
      </font>
    </dxf>
    <dxf>
      <font>
        <color rgb="FF66FF66"/>
      </font>
    </dxf>
    <dxf>
      <font>
        <color rgb="FFFF7979"/>
      </font>
    </dxf>
    <dxf>
      <font>
        <color rgb="FFFF797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66FF66"/>
      </font>
    </dxf>
    <dxf>
      <font>
        <color rgb="FFFFFF99"/>
      </font>
    </dxf>
    <dxf>
      <font>
        <color rgb="FFFFFF99"/>
      </font>
    </dxf>
    <dxf>
      <font>
        <color rgb="FF66FF66"/>
      </font>
    </dxf>
    <dxf>
      <font>
        <color rgb="FFFFFF99"/>
      </font>
    </dxf>
    <dxf>
      <font>
        <color rgb="FFFF7979"/>
      </font>
    </dxf>
    <dxf>
      <font>
        <color rgb="FFFFFF99"/>
      </font>
    </dxf>
    <dxf>
      <font>
        <color rgb="FF66FF66"/>
      </font>
    </dxf>
  </dxfs>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50</xdr:row>
      <xdr:rowOff>0</xdr:rowOff>
    </xdr:to>
    <xdr:sp macro="" textlink="">
      <xdr:nvSpPr>
        <xdr:cNvPr id="2" name="Line 9">
          <a:extLst>
            <a:ext uri="{FF2B5EF4-FFF2-40B4-BE49-F238E27FC236}">
              <a16:creationId xmlns:a16="http://schemas.microsoft.com/office/drawing/2014/main" id="{00000000-0008-0000-0700-000002000000}"/>
            </a:ext>
          </a:extLst>
        </xdr:cNvPr>
        <xdr:cNvSpPr>
          <a:spLocks noChangeShapeType="1"/>
        </xdr:cNvSpPr>
      </xdr:nvSpPr>
      <xdr:spPr bwMode="auto">
        <a:xfrm>
          <a:off x="0" y="600075"/>
          <a:ext cx="0" cy="928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EANRFKFS101v.nadsusea.nads.navy.mil\USFF01$\WINNT\Temporary%20Internet%20Files\OLKE1\WORKSHEETS-%20RFT%20DATA\JUN%2005\VS32%20Jun05%20NAVRIIP.xls!VS%20(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EANRFKFS101v.nadsusea.nads.navy.mil\USFF01$\WINNT\Temporary%20Internet%20Files\OLK1297\VS22%20OCT04%20NAVRIIP%20Worksheet.xls!VS%20(8)"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EANRFKFS101v.nadsusea.nads.navy.mil\USFF01$\WINNT\Temporary%20Internet%20Files\OLK1A\OLKE1\WORKSHEETS-%20RFT%20DATA\JUN%2005\VS32%20Jun05%20NAVRIIP.xls!VS%20(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EANRFKFS101v.nadsusea.nads.navy.mil\USFF01$\WINNT\Temporary%20Internet%20Files\OLK1A\OLK1297\VS22%20OCT04%20NAVRIIP%20Worksheet.xls!VS%20(8)"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EANRFKFS101v.nadsusea.nads.navy.mil\USFF01$\WINNT\Temporary%20Internet%20Files\OLKE1\MH60S%20DRAFT%20STANDARDS%202%20SEP%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32 Jun05 NAVRII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22 OCT04 NAVRIIP Workshee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32 Jun05 NAVRIIP"/>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22 OCT04 NAVRIIP Workshee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BUDGETS"/>
      <sheetName val="REVISED BUDGETS"/>
      <sheetName val="CHARTS"/>
      <sheetName val="Planning Factors"/>
      <sheetName val="HSC EXP 1AC FDNF STANDARD"/>
      <sheetName val="HSC EXP 2 AC FDNF ESG STANDARD"/>
      <sheetName val="HSC EXP 4AC FDNF STANDARD"/>
      <sheetName val="HSC EXP 2 AC FDNF MSC STANDARD"/>
      <sheetName val="HSC EXP 3 AC FDNF STANDARD"/>
      <sheetName val="HSC EXP 2 AC CSG ESG W FRS ST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s://cpf.portal.navy.mil/sites/cnap/N42/N422/Shared%20Documents/Forms/site.aspx?RootFolder=%2Fsites%2Fcnap%2FN42%2FN422%2FShared%20Documents%2FN422C%20NAMP%2FMESMs%20and%20MC%2DFMC%20Goals"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
  <sheetViews>
    <sheetView showGridLines="0" tabSelected="1" workbookViewId="0">
      <selection activeCell="A2" sqref="A2"/>
    </sheetView>
  </sheetViews>
  <sheetFormatPr defaultRowHeight="12.75" x14ac:dyDescent="0.2"/>
  <cols>
    <col min="1" max="1" width="50.7109375" style="167" customWidth="1"/>
    <col min="2" max="2" width="22" style="167" customWidth="1"/>
    <col min="3" max="3" width="8.28515625" style="167" bestFit="1" customWidth="1"/>
    <col min="4" max="4" width="10.140625" style="167" bestFit="1" customWidth="1"/>
    <col min="5" max="16384" width="9.140625" style="167"/>
  </cols>
  <sheetData>
    <row r="1" spans="1:5" s="164" customFormat="1" ht="15.75" thickBot="1" x14ac:dyDescent="0.3">
      <c r="A1" s="348" t="s">
        <v>0</v>
      </c>
      <c r="B1" s="349"/>
      <c r="C1" s="256" t="s">
        <v>1</v>
      </c>
      <c r="D1" s="163" t="s">
        <v>2</v>
      </c>
    </row>
    <row r="2" spans="1:5" s="164" customFormat="1" ht="15" x14ac:dyDescent="0.25">
      <c r="A2" s="223" t="str">
        <f>'VRM CMV-22B 3-ACFT'!A1:G1</f>
        <v>Readiness Standards VRM CMV-22B  3-ACFT Det</v>
      </c>
      <c r="B2" s="222" t="s">
        <v>3</v>
      </c>
      <c r="C2" s="261">
        <f>'VRM CMV-22B 3-ACFT'!AD1</f>
        <v>4.01</v>
      </c>
      <c r="D2" s="257">
        <f>'VRM CMV-22B 3-ACFT'!N1</f>
        <v>44835</v>
      </c>
      <c r="E2" s="165" t="str">
        <f ca="1">IF(D2&gt;NOW()-90," ! NEW","")</f>
        <v/>
      </c>
    </row>
    <row r="3" spans="1:5" s="164" customFormat="1" ht="15" x14ac:dyDescent="0.25">
      <c r="A3" s="224" t="str">
        <f>'VRM (CMV-22B FRS)'!A1:F1</f>
        <v>Readiness Standards VRM CMV-22B FRS</v>
      </c>
      <c r="B3" s="225"/>
      <c r="C3" s="262">
        <f>'VRM (CMV-22B FRS)'!AD1</f>
        <v>4.0199999999999996</v>
      </c>
      <c r="D3" s="258">
        <f>'VRM (CMV-22B FRS)'!J1</f>
        <v>44835</v>
      </c>
      <c r="E3" s="165" t="str">
        <f t="shared" ref="E3:E11" ca="1" si="0">IF(D3&gt;NOW()-90," ! NEW","")</f>
        <v/>
      </c>
    </row>
    <row r="4" spans="1:5" s="164" customFormat="1" ht="15" x14ac:dyDescent="0.25">
      <c r="A4" s="224" t="str">
        <f>'VRM CMV-22B Reduced MET Matrix'!C2</f>
        <v>Navy CMV-22B TMS Reduced MET to Mission System Map</v>
      </c>
      <c r="B4" s="225"/>
      <c r="C4" s="263"/>
      <c r="D4" s="258">
        <f>'VRM CMV-22B Reduced MET Matrix'!B1</f>
        <v>44056</v>
      </c>
      <c r="E4" s="165" t="str">
        <f t="shared" ca="1" si="0"/>
        <v/>
      </c>
    </row>
    <row r="5" spans="1:5" s="164" customFormat="1" ht="15" x14ac:dyDescent="0.25">
      <c r="A5" s="224" t="str">
        <f>'CMV-22B Mission System Summary'!A1</f>
        <v>CMV-22B Mission System Utilization per Flight Task</v>
      </c>
      <c r="B5" s="225"/>
      <c r="C5" s="263"/>
      <c r="D5" s="258">
        <f>'CMV-22B Mission System Summary'!J1</f>
        <v>44834</v>
      </c>
      <c r="E5" s="165" t="str">
        <f t="shared" ca="1" si="0"/>
        <v/>
      </c>
    </row>
    <row r="6" spans="1:5" s="164" customFormat="1" ht="15" x14ac:dyDescent="0.25">
      <c r="A6" s="224" t="str">
        <f>'VRM CMV-22B Mission Systems'!A1</f>
        <v>Mission System Groups VRM CMV-22B</v>
      </c>
      <c r="B6" s="225"/>
      <c r="C6" s="263"/>
      <c r="D6" s="258">
        <f>'VRM CMV-22B Mission Systems'!E1</f>
        <v>43861</v>
      </c>
      <c r="E6" s="165" t="str">
        <f t="shared" ca="1" si="0"/>
        <v/>
      </c>
    </row>
    <row r="7" spans="1:5" s="164" customFormat="1" ht="15" x14ac:dyDescent="0.25">
      <c r="A7" s="224"/>
      <c r="B7" s="225"/>
      <c r="C7" s="263"/>
      <c r="D7" s="258"/>
      <c r="E7" s="165" t="str">
        <f t="shared" ca="1" si="0"/>
        <v/>
      </c>
    </row>
    <row r="8" spans="1:5" s="164" customFormat="1" ht="15" x14ac:dyDescent="0.25">
      <c r="A8" s="224"/>
      <c r="B8" s="225"/>
      <c r="C8" s="263"/>
      <c r="D8" s="258"/>
      <c r="E8" s="165" t="str">
        <f t="shared" ca="1" si="0"/>
        <v/>
      </c>
    </row>
    <row r="9" spans="1:5" s="164" customFormat="1" ht="15" x14ac:dyDescent="0.25">
      <c r="A9" s="224"/>
      <c r="B9" s="225"/>
      <c r="C9" s="263"/>
      <c r="D9" s="259"/>
      <c r="E9" s="165" t="str">
        <f t="shared" ca="1" si="0"/>
        <v/>
      </c>
    </row>
    <row r="10" spans="1:5" s="164" customFormat="1" ht="15" x14ac:dyDescent="0.25">
      <c r="A10" s="224"/>
      <c r="B10" s="225"/>
      <c r="C10" s="263"/>
      <c r="D10" s="259"/>
      <c r="E10" s="165" t="str">
        <f t="shared" ca="1" si="0"/>
        <v/>
      </c>
    </row>
    <row r="11" spans="1:5" s="164" customFormat="1" ht="15.75" thickBot="1" x14ac:dyDescent="0.3">
      <c r="A11" s="226"/>
      <c r="B11" s="227"/>
      <c r="C11" s="264"/>
      <c r="D11" s="260"/>
      <c r="E11" s="165" t="str">
        <f t="shared" ca="1" si="0"/>
        <v/>
      </c>
    </row>
    <row r="12" spans="1:5" s="164" customFormat="1" ht="15" x14ac:dyDescent="0.25">
      <c r="E12" s="165"/>
    </row>
    <row r="13" spans="1:5" s="164" customFormat="1" ht="15" x14ac:dyDescent="0.25">
      <c r="E13" s="165"/>
    </row>
    <row r="14" spans="1:5" s="164" customFormat="1" ht="15" x14ac:dyDescent="0.25"/>
    <row r="15" spans="1:5" s="164" customFormat="1" ht="15" x14ac:dyDescent="0.25"/>
    <row r="16" spans="1:5" s="164" customFormat="1" ht="15" x14ac:dyDescent="0.25"/>
    <row r="17" spans="1:3" s="164" customFormat="1" ht="15" x14ac:dyDescent="0.25"/>
    <row r="18" spans="1:3" s="164" customFormat="1" ht="15" x14ac:dyDescent="0.25"/>
    <row r="19" spans="1:3" s="164" customFormat="1" ht="15" x14ac:dyDescent="0.25"/>
    <row r="20" spans="1:3" s="164" customFormat="1" ht="15" x14ac:dyDescent="0.25"/>
    <row r="21" spans="1:3" s="164" customFormat="1" ht="15" x14ac:dyDescent="0.25"/>
    <row r="22" spans="1:3" s="164" customFormat="1" ht="15" x14ac:dyDescent="0.25"/>
    <row r="23" spans="1:3" s="164" customFormat="1" ht="15" x14ac:dyDescent="0.25">
      <c r="A23" s="166" t="s">
        <v>4</v>
      </c>
      <c r="B23" s="166"/>
      <c r="C23" s="166"/>
    </row>
  </sheetData>
  <mergeCells count="1">
    <mergeCell ref="A1:B1"/>
  </mergeCells>
  <hyperlinks>
    <hyperlink ref="B2" location="'VRM CMV-22B 3-ACFT'!A113" display="AMFOM" xr:uid="{00000000-0004-0000-0000-000000000000}"/>
    <hyperlink ref="A2" location="'VRM CMV-22B 3-ACFT'!A1" display="'VRM CMV-22B 3-ACFT'!A1" xr:uid="{00000000-0004-0000-0000-000001000000}"/>
    <hyperlink ref="A3" location="'VRM (CMV-22B FRS)'!A1" display="'VRM (CMV-22B FRS)'!A1" xr:uid="{00000000-0004-0000-0000-000002000000}"/>
    <hyperlink ref="A4" location="'VRM CMV-22B Reduced MET Matrix'!A1" display="'VRM CMV-22B Reduced MET Matrix'!A1" xr:uid="{00000000-0004-0000-0000-000003000000}"/>
    <hyperlink ref="A6" location="'VRM CMV-22B Mission Systems'!A1" display="'VRM CMV-22B Mission Systems'!A1" xr:uid="{00000000-0004-0000-0000-000004000000}"/>
    <hyperlink ref="A5" location="'CMV-22B Mission System Summary'!A1" display="'CMV-22B Mission System Summary'!A1" xr:uid="{00000000-0004-0000-0000-000005000000}"/>
  </hyperlinks>
  <pageMargins left="0.75" right="0.75" top="1" bottom="1" header="0.5" footer="0.5"/>
  <pageSetup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showGridLines="0" workbookViewId="0">
      <selection activeCell="A5" sqref="A5:C6"/>
    </sheetView>
  </sheetViews>
  <sheetFormatPr defaultRowHeight="15" x14ac:dyDescent="0.25"/>
  <cols>
    <col min="1" max="1" width="11.140625" style="178" customWidth="1"/>
    <col min="2" max="2" width="35.28515625" style="178" customWidth="1"/>
    <col min="3" max="3" width="107" style="164" bestFit="1" customWidth="1"/>
    <col min="4" max="16384" width="9.140625" style="164"/>
  </cols>
  <sheetData>
    <row r="1" spans="1:4" x14ac:dyDescent="0.25">
      <c r="A1" s="168" t="s">
        <v>5</v>
      </c>
      <c r="B1" s="168" t="s">
        <v>6</v>
      </c>
      <c r="C1" s="169" t="s">
        <v>7</v>
      </c>
      <c r="D1" s="169"/>
    </row>
    <row r="2" spans="1:4" x14ac:dyDescent="0.25">
      <c r="A2" s="170">
        <v>44105</v>
      </c>
      <c r="B2" s="171" t="s">
        <v>8</v>
      </c>
      <c r="C2" s="172" t="s">
        <v>9</v>
      </c>
      <c r="D2" s="173"/>
    </row>
    <row r="3" spans="1:4" x14ac:dyDescent="0.25">
      <c r="A3" s="170">
        <v>44105</v>
      </c>
      <c r="B3" s="171" t="s">
        <v>10</v>
      </c>
      <c r="C3" s="174" t="s">
        <v>11</v>
      </c>
    </row>
    <row r="4" spans="1:4" x14ac:dyDescent="0.25">
      <c r="A4" s="267">
        <v>43862</v>
      </c>
      <c r="B4" s="268" t="s">
        <v>12</v>
      </c>
      <c r="C4" s="269" t="s">
        <v>13</v>
      </c>
    </row>
    <row r="5" spans="1:4" x14ac:dyDescent="0.25">
      <c r="A5" s="267">
        <v>44835</v>
      </c>
      <c r="B5" s="268" t="s">
        <v>8</v>
      </c>
      <c r="C5" s="293" t="s">
        <v>14</v>
      </c>
    </row>
    <row r="6" spans="1:4" x14ac:dyDescent="0.25">
      <c r="A6" s="294">
        <v>44835</v>
      </c>
      <c r="B6" s="295" t="s">
        <v>8</v>
      </c>
      <c r="C6" s="293" t="s">
        <v>15</v>
      </c>
    </row>
    <row r="7" spans="1:4" x14ac:dyDescent="0.25">
      <c r="A7" s="170"/>
      <c r="B7" s="171"/>
      <c r="C7" s="174"/>
    </row>
    <row r="8" spans="1:4" x14ac:dyDescent="0.25">
      <c r="A8" s="170"/>
      <c r="B8" s="171"/>
      <c r="C8" s="174"/>
    </row>
    <row r="9" spans="1:4" x14ac:dyDescent="0.25">
      <c r="A9" s="170"/>
      <c r="B9" s="171"/>
      <c r="C9" s="174"/>
    </row>
    <row r="10" spans="1:4" x14ac:dyDescent="0.25">
      <c r="A10" s="170"/>
      <c r="B10" s="171"/>
      <c r="C10" s="174"/>
    </row>
    <row r="11" spans="1:4" x14ac:dyDescent="0.25">
      <c r="A11" s="170"/>
      <c r="B11" s="171"/>
      <c r="C11" s="174"/>
    </row>
    <row r="12" spans="1:4" x14ac:dyDescent="0.25">
      <c r="A12" s="175"/>
      <c r="B12" s="171"/>
      <c r="C12" s="172"/>
    </row>
    <row r="13" spans="1:4" x14ac:dyDescent="0.25">
      <c r="A13" s="170"/>
      <c r="B13" s="171"/>
      <c r="C13" s="174"/>
    </row>
    <row r="14" spans="1:4" x14ac:dyDescent="0.25">
      <c r="A14" s="170"/>
      <c r="B14" s="171"/>
      <c r="C14" s="174"/>
    </row>
    <row r="15" spans="1:4" x14ac:dyDescent="0.25">
      <c r="A15" s="170"/>
      <c r="B15" s="171"/>
      <c r="C15" s="174"/>
    </row>
    <row r="16" spans="1:4" x14ac:dyDescent="0.25">
      <c r="A16" s="170"/>
      <c r="B16" s="171"/>
      <c r="C16" s="174"/>
    </row>
    <row r="17" spans="1:3" x14ac:dyDescent="0.25">
      <c r="A17" s="170"/>
      <c r="B17" s="171"/>
      <c r="C17" s="172"/>
    </row>
    <row r="18" spans="1:3" x14ac:dyDescent="0.25">
      <c r="A18" s="170"/>
      <c r="B18" s="171"/>
      <c r="C18" s="172"/>
    </row>
    <row r="19" spans="1:3" x14ac:dyDescent="0.25">
      <c r="A19" s="170"/>
      <c r="B19" s="176"/>
      <c r="C19" s="174"/>
    </row>
    <row r="20" spans="1:3" x14ac:dyDescent="0.25">
      <c r="A20" s="170"/>
      <c r="B20" s="176"/>
      <c r="C20" s="174"/>
    </row>
    <row r="21" spans="1:3" x14ac:dyDescent="0.25">
      <c r="A21" s="177"/>
      <c r="B21" s="171"/>
      <c r="C21" s="174"/>
    </row>
    <row r="22" spans="1:3" x14ac:dyDescent="0.25">
      <c r="A22" s="177"/>
      <c r="B22" s="171"/>
      <c r="C22" s="174"/>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C145"/>
  <sheetViews>
    <sheetView showGridLines="0" zoomScaleNormal="100" workbookViewId="0">
      <selection activeCell="H83" sqref="H83"/>
    </sheetView>
  </sheetViews>
  <sheetFormatPr defaultColWidth="9.140625" defaultRowHeight="12" x14ac:dyDescent="0.2"/>
  <cols>
    <col min="1" max="1" width="46.7109375" style="1" bestFit="1" customWidth="1"/>
    <col min="2" max="29" width="5.7109375" style="1" customWidth="1"/>
    <col min="30" max="30" width="9.140625" style="1"/>
    <col min="31" max="31" width="18.28515625" style="1" bestFit="1" customWidth="1"/>
    <col min="32" max="32" width="12.42578125" style="1" customWidth="1"/>
    <col min="33" max="16384" width="9.140625" style="1"/>
  </cols>
  <sheetData>
    <row r="1" spans="1:33" s="96" customFormat="1" ht="18.75" x14ac:dyDescent="0.3">
      <c r="A1" s="363" t="s">
        <v>16</v>
      </c>
      <c r="B1" s="364"/>
      <c r="C1" s="364"/>
      <c r="D1" s="364"/>
      <c r="E1" s="364"/>
      <c r="F1" s="364"/>
      <c r="G1" s="364"/>
      <c r="H1" s="303" t="s">
        <v>17</v>
      </c>
      <c r="I1" s="302"/>
      <c r="M1" s="218" t="s">
        <v>18</v>
      </c>
      <c r="N1" s="365">
        <v>44835</v>
      </c>
      <c r="O1" s="366"/>
      <c r="P1" s="367"/>
      <c r="Q1" s="367"/>
      <c r="R1" s="217"/>
      <c r="S1" s="217"/>
      <c r="T1" s="217"/>
      <c r="AC1" s="265" t="s">
        <v>19</v>
      </c>
      <c r="AD1" s="266">
        <v>4.01</v>
      </c>
    </row>
    <row r="2" spans="1:33" s="2" customFormat="1" x14ac:dyDescent="0.2">
      <c r="A2" s="91" t="s">
        <v>20</v>
      </c>
      <c r="B2" s="95">
        <v>3</v>
      </c>
      <c r="C2" s="79"/>
      <c r="D2" s="79"/>
      <c r="E2" s="79"/>
      <c r="F2" s="79"/>
      <c r="G2" s="78"/>
      <c r="H2" s="303" t="s">
        <v>3</v>
      </c>
      <c r="I2" s="84"/>
      <c r="J2" s="78"/>
      <c r="K2" s="79"/>
      <c r="L2" s="79"/>
      <c r="M2" s="79"/>
      <c r="N2" s="79"/>
      <c r="O2" s="79"/>
      <c r="P2" s="79"/>
      <c r="Q2" s="79"/>
      <c r="R2" s="79"/>
      <c r="S2" s="79"/>
      <c r="T2" s="79"/>
      <c r="U2" s="79"/>
      <c r="V2" s="79"/>
      <c r="W2" s="79"/>
      <c r="X2" s="79"/>
      <c r="Y2" s="79"/>
      <c r="Z2" s="79"/>
      <c r="AA2" s="79"/>
      <c r="AB2" s="79"/>
      <c r="AC2" s="79"/>
    </row>
    <row r="3" spans="1:33" s="2" customFormat="1" x14ac:dyDescent="0.2">
      <c r="A3" s="91" t="s">
        <v>21</v>
      </c>
      <c r="B3" s="90">
        <v>2</v>
      </c>
      <c r="C3" s="79"/>
      <c r="D3" s="79"/>
      <c r="E3" s="79"/>
      <c r="F3" s="79"/>
      <c r="G3" s="79"/>
      <c r="H3" s="79"/>
      <c r="I3" s="78"/>
      <c r="J3" s="78"/>
      <c r="K3" s="78"/>
      <c r="L3" s="78"/>
      <c r="M3" s="79"/>
      <c r="N3" s="79"/>
      <c r="O3" s="79"/>
      <c r="P3" s="79"/>
      <c r="Q3" s="79"/>
      <c r="R3" s="79"/>
      <c r="S3" s="79"/>
      <c r="T3" s="79"/>
      <c r="U3" s="79"/>
      <c r="V3" s="79"/>
      <c r="W3" s="79"/>
      <c r="X3" s="79"/>
      <c r="Y3" s="79"/>
      <c r="Z3" s="79"/>
      <c r="AA3" s="79"/>
      <c r="AB3" s="79"/>
      <c r="AC3" s="79"/>
    </row>
    <row r="4" spans="1:33" s="2" customFormat="1" x14ac:dyDescent="0.2">
      <c r="A4" s="91" t="s">
        <v>22</v>
      </c>
      <c r="B4" s="90">
        <v>6</v>
      </c>
      <c r="C4" s="79"/>
      <c r="D4" s="79"/>
      <c r="E4" s="79"/>
      <c r="F4" s="79"/>
      <c r="G4" s="79"/>
      <c r="H4" s="79"/>
      <c r="I4" s="79"/>
      <c r="J4" s="79"/>
      <c r="K4" s="79"/>
      <c r="L4" s="79"/>
      <c r="M4" s="79"/>
      <c r="N4" s="79"/>
      <c r="O4" s="79"/>
      <c r="P4" s="79"/>
      <c r="Q4" s="79"/>
      <c r="R4" s="79"/>
      <c r="S4" s="79"/>
      <c r="T4" s="79"/>
      <c r="U4" s="79"/>
      <c r="V4" s="79"/>
      <c r="W4" s="79"/>
      <c r="X4" s="79"/>
      <c r="Y4" s="79"/>
      <c r="Z4" s="79"/>
      <c r="AA4" s="79"/>
      <c r="AB4" s="79"/>
      <c r="AC4" s="79"/>
    </row>
    <row r="5" spans="1:33" s="2" customFormat="1" x14ac:dyDescent="0.2">
      <c r="A5" s="91" t="s">
        <v>23</v>
      </c>
      <c r="B5" s="90">
        <v>1.5</v>
      </c>
      <c r="C5" s="80"/>
      <c r="D5" s="79"/>
      <c r="E5" s="79"/>
      <c r="F5" s="79"/>
      <c r="G5" s="79"/>
      <c r="H5" s="79"/>
      <c r="I5" s="79"/>
      <c r="J5" s="79"/>
      <c r="K5" s="79"/>
      <c r="L5" s="79"/>
      <c r="M5" s="79"/>
      <c r="N5" s="79"/>
      <c r="O5" s="79"/>
      <c r="P5" s="79"/>
      <c r="Q5" s="79"/>
      <c r="R5" s="79"/>
      <c r="S5" s="79"/>
      <c r="T5" s="79"/>
      <c r="U5" s="79"/>
      <c r="V5" s="79"/>
      <c r="W5" s="79"/>
      <c r="X5" s="79"/>
      <c r="Y5" s="79"/>
      <c r="Z5" s="79"/>
      <c r="AA5" s="79"/>
      <c r="AB5" s="79"/>
      <c r="AC5" s="79"/>
    </row>
    <row r="6" spans="1:33" s="2" customFormat="1" x14ac:dyDescent="0.2">
      <c r="A6" s="94" t="s">
        <v>24</v>
      </c>
      <c r="B6" s="90">
        <v>19.600000000000001</v>
      </c>
      <c r="C6" s="80"/>
      <c r="D6" s="79"/>
      <c r="E6" s="79"/>
      <c r="F6" s="79"/>
      <c r="G6" s="79"/>
      <c r="H6" s="79"/>
      <c r="I6" s="79"/>
      <c r="J6" s="79"/>
      <c r="K6" s="79"/>
      <c r="L6" s="79"/>
      <c r="M6" s="79"/>
      <c r="N6" s="79"/>
      <c r="O6" s="79"/>
      <c r="P6" s="79"/>
      <c r="Q6" s="79"/>
      <c r="R6" s="79"/>
      <c r="S6" s="79"/>
      <c r="T6" s="79"/>
      <c r="U6" s="79"/>
      <c r="V6" s="79"/>
      <c r="W6" s="79"/>
      <c r="X6" s="79"/>
      <c r="Y6" s="79"/>
      <c r="Z6" s="79"/>
      <c r="AA6" s="79"/>
      <c r="AB6" s="79"/>
      <c r="AC6" s="79"/>
    </row>
    <row r="7" spans="1:33" s="2" customFormat="1" x14ac:dyDescent="0.2">
      <c r="A7" s="91" t="s">
        <v>25</v>
      </c>
      <c r="B7" s="90">
        <f>B6*B4</f>
        <v>117.60000000000001</v>
      </c>
      <c r="C7" s="78"/>
      <c r="D7" s="79"/>
      <c r="E7" s="79"/>
      <c r="F7" s="79"/>
      <c r="G7" s="79"/>
      <c r="H7" s="79"/>
      <c r="I7" s="79"/>
      <c r="J7" s="79"/>
      <c r="K7" s="79"/>
      <c r="L7" s="79"/>
      <c r="M7" s="79"/>
      <c r="N7" s="79"/>
      <c r="O7" s="79"/>
      <c r="P7" s="79"/>
      <c r="Q7" s="79"/>
      <c r="R7" s="79"/>
      <c r="S7" s="79"/>
      <c r="T7" s="79"/>
      <c r="U7" s="79"/>
      <c r="V7" s="79"/>
      <c r="W7" s="79"/>
      <c r="X7" s="79"/>
      <c r="Y7" s="79"/>
      <c r="Z7" s="79"/>
      <c r="AA7" s="79"/>
      <c r="AB7" s="79"/>
      <c r="AC7" s="79"/>
    </row>
    <row r="8" spans="1:33" s="2" customFormat="1" x14ac:dyDescent="0.2">
      <c r="A8" s="91" t="s">
        <v>26</v>
      </c>
      <c r="B8" s="90">
        <f>B7/B5</f>
        <v>78.400000000000006</v>
      </c>
      <c r="C8" s="79"/>
      <c r="D8" s="78"/>
      <c r="E8" s="79"/>
      <c r="F8" s="79"/>
      <c r="G8" s="79"/>
      <c r="H8" s="79"/>
      <c r="I8" s="79"/>
      <c r="J8" s="79"/>
      <c r="K8" s="79"/>
      <c r="L8" s="79"/>
      <c r="M8" s="79"/>
      <c r="N8" s="79"/>
      <c r="O8" s="79"/>
      <c r="P8" s="79"/>
      <c r="Q8" s="79"/>
      <c r="R8" s="79"/>
      <c r="S8" s="79"/>
      <c r="T8" s="79"/>
      <c r="U8" s="79"/>
      <c r="V8" s="79"/>
      <c r="W8" s="79"/>
      <c r="X8" s="79"/>
      <c r="Y8" s="79"/>
      <c r="Z8" s="79"/>
      <c r="AA8" s="79"/>
      <c r="AB8" s="79"/>
      <c r="AC8" s="79"/>
    </row>
    <row r="9" spans="1:33" s="2" customFormat="1" x14ac:dyDescent="0.2">
      <c r="A9" s="91" t="s">
        <v>27</v>
      </c>
      <c r="B9" s="90">
        <f>C9*B4</f>
        <v>40.200000000000003</v>
      </c>
      <c r="C9" s="90">
        <v>6.7</v>
      </c>
      <c r="D9" s="84" t="s">
        <v>28</v>
      </c>
      <c r="E9" s="93"/>
      <c r="F9" s="93"/>
      <c r="G9" s="92" t="s">
        <v>29</v>
      </c>
      <c r="H9" s="82">
        <v>0.4</v>
      </c>
      <c r="I9" s="79"/>
      <c r="J9" s="79"/>
      <c r="K9" s="79"/>
      <c r="L9" s="79"/>
      <c r="M9" s="79"/>
      <c r="N9" s="79"/>
      <c r="O9" s="79"/>
      <c r="P9" s="79"/>
      <c r="Q9" s="79"/>
      <c r="R9" s="79"/>
      <c r="S9" s="79"/>
      <c r="T9" s="79"/>
      <c r="U9" s="79"/>
      <c r="V9" s="79"/>
      <c r="W9" s="79"/>
      <c r="X9" s="79"/>
      <c r="Y9" s="79"/>
      <c r="Z9" s="79"/>
      <c r="AA9" s="79"/>
      <c r="AB9" s="79"/>
      <c r="AC9" s="79"/>
    </row>
    <row r="10" spans="1:33" s="2" customFormat="1" x14ac:dyDescent="0.2">
      <c r="A10" s="91" t="s">
        <v>30</v>
      </c>
      <c r="B10" s="90">
        <f>C10*B4</f>
        <v>199.99979999999999</v>
      </c>
      <c r="C10" s="90">
        <v>33.333300000000001</v>
      </c>
      <c r="D10" s="84" t="s">
        <v>28</v>
      </c>
      <c r="E10" s="84"/>
      <c r="F10" s="84"/>
      <c r="G10" s="83" t="s">
        <v>31</v>
      </c>
      <c r="H10" s="82">
        <v>0.372</v>
      </c>
      <c r="I10" s="79"/>
      <c r="J10" s="79"/>
      <c r="K10" s="79"/>
      <c r="L10" s="79"/>
      <c r="M10" s="79"/>
      <c r="N10" s="79"/>
      <c r="O10" s="79"/>
      <c r="P10" s="79"/>
      <c r="Q10" s="79"/>
      <c r="R10" s="79"/>
      <c r="S10" s="79"/>
      <c r="T10" s="79"/>
      <c r="U10" s="79"/>
      <c r="V10" s="79"/>
      <c r="W10" s="79"/>
      <c r="X10" s="79"/>
      <c r="Y10" s="79"/>
      <c r="Z10" s="79"/>
      <c r="AA10" s="79"/>
      <c r="AB10" s="79"/>
      <c r="AC10" s="79"/>
    </row>
    <row r="11" spans="1:33" s="2" customFormat="1" x14ac:dyDescent="0.2">
      <c r="A11" s="89" t="s">
        <v>32</v>
      </c>
      <c r="B11" s="88">
        <f>C11*B4</f>
        <v>0</v>
      </c>
      <c r="C11" s="87">
        <v>0</v>
      </c>
      <c r="D11" s="86" t="s">
        <v>28</v>
      </c>
      <c r="E11" s="85"/>
      <c r="F11" s="84"/>
      <c r="G11" s="83"/>
      <c r="H11" s="82"/>
      <c r="I11" s="79"/>
      <c r="J11" s="79"/>
      <c r="K11" s="79"/>
      <c r="L11" s="79"/>
      <c r="M11" s="79"/>
      <c r="N11" s="79"/>
      <c r="O11" s="79"/>
      <c r="P11" s="79"/>
      <c r="Q11" s="79"/>
      <c r="R11" s="79"/>
      <c r="S11" s="79"/>
      <c r="T11" s="79"/>
      <c r="U11" s="79"/>
      <c r="V11" s="79"/>
      <c r="W11" s="79"/>
      <c r="X11" s="79"/>
      <c r="Y11" s="79"/>
      <c r="Z11" s="79"/>
      <c r="AA11" s="79"/>
      <c r="AB11" s="79"/>
      <c r="AC11" s="79"/>
    </row>
    <row r="12" spans="1:33" s="2" customFormat="1" x14ac:dyDescent="0.2">
      <c r="A12" s="81"/>
      <c r="B12" s="78"/>
      <c r="C12" s="79"/>
      <c r="D12" s="80"/>
      <c r="E12" s="79"/>
      <c r="F12" s="79"/>
      <c r="G12" s="79"/>
      <c r="H12" s="79"/>
      <c r="I12" s="79"/>
      <c r="J12" s="79"/>
      <c r="K12" s="79"/>
      <c r="L12" s="79"/>
      <c r="M12" s="79"/>
      <c r="N12" s="79"/>
      <c r="O12" s="79"/>
      <c r="P12" s="79"/>
      <c r="Q12" s="79"/>
      <c r="R12" s="79"/>
      <c r="S12" s="79"/>
      <c r="T12" s="79"/>
      <c r="U12" s="79"/>
      <c r="V12" s="79"/>
      <c r="W12" s="79"/>
      <c r="X12" s="79"/>
      <c r="Y12" s="79"/>
      <c r="Z12" s="79"/>
      <c r="AA12" s="79"/>
      <c r="AB12" s="79"/>
      <c r="AC12" s="79"/>
    </row>
    <row r="13" spans="1:33" s="40" customFormat="1" ht="59.25" x14ac:dyDescent="0.2">
      <c r="A13" s="75" t="s">
        <v>33</v>
      </c>
      <c r="B13" s="76" t="s">
        <v>34</v>
      </c>
      <c r="C13" s="76" t="s">
        <v>34</v>
      </c>
      <c r="D13" s="76" t="s">
        <v>34</v>
      </c>
      <c r="E13" s="76" t="s">
        <v>34</v>
      </c>
      <c r="F13" s="76" t="s">
        <v>34</v>
      </c>
      <c r="G13" s="76" t="s">
        <v>34</v>
      </c>
      <c r="H13" s="76" t="s">
        <v>35</v>
      </c>
      <c r="I13" s="76" t="s">
        <v>35</v>
      </c>
      <c r="J13" s="76" t="s">
        <v>35</v>
      </c>
      <c r="K13" s="76" t="s">
        <v>36</v>
      </c>
      <c r="L13" s="76" t="s">
        <v>37</v>
      </c>
      <c r="M13" s="76" t="s">
        <v>37</v>
      </c>
      <c r="N13" s="76" t="s">
        <v>38</v>
      </c>
      <c r="O13" s="76" t="s">
        <v>38</v>
      </c>
      <c r="P13" s="76" t="s">
        <v>38</v>
      </c>
      <c r="Q13" s="76" t="s">
        <v>38</v>
      </c>
      <c r="R13" s="76" t="s">
        <v>39</v>
      </c>
      <c r="S13" s="76" t="s">
        <v>39</v>
      </c>
      <c r="T13" s="76" t="s">
        <v>39</v>
      </c>
      <c r="U13" s="76" t="s">
        <v>39</v>
      </c>
      <c r="V13" s="76" t="s">
        <v>39</v>
      </c>
      <c r="W13" s="76" t="s">
        <v>39</v>
      </c>
      <c r="X13" s="76" t="s">
        <v>38</v>
      </c>
      <c r="Y13" s="76" t="s">
        <v>38</v>
      </c>
      <c r="Z13" s="76" t="s">
        <v>38</v>
      </c>
      <c r="AA13" s="76" t="s">
        <v>38</v>
      </c>
      <c r="AB13" s="76" t="s">
        <v>38</v>
      </c>
      <c r="AC13" s="77" t="s">
        <v>40</v>
      </c>
    </row>
    <row r="14" spans="1:33" s="40" customFormat="1" x14ac:dyDescent="0.2">
      <c r="A14" s="75" t="s">
        <v>41</v>
      </c>
      <c r="B14" s="347" t="s">
        <v>42</v>
      </c>
      <c r="C14" s="347" t="s">
        <v>43</v>
      </c>
      <c r="D14" s="347" t="s">
        <v>44</v>
      </c>
      <c r="E14" s="347" t="s">
        <v>45</v>
      </c>
      <c r="F14" s="347" t="s">
        <v>46</v>
      </c>
      <c r="G14" s="347" t="s">
        <v>47</v>
      </c>
      <c r="H14" s="347" t="s">
        <v>48</v>
      </c>
      <c r="I14" s="347" t="s">
        <v>49</v>
      </c>
      <c r="J14" s="347" t="s">
        <v>50</v>
      </c>
      <c r="K14" s="347" t="s">
        <v>51</v>
      </c>
      <c r="L14" s="347" t="s">
        <v>52</v>
      </c>
      <c r="M14" s="347" t="s">
        <v>53</v>
      </c>
      <c r="N14" s="347" t="s">
        <v>54</v>
      </c>
      <c r="O14" s="347" t="s">
        <v>55</v>
      </c>
      <c r="P14" s="347" t="s">
        <v>56</v>
      </c>
      <c r="Q14" s="347" t="s">
        <v>57</v>
      </c>
      <c r="R14" s="347" t="s">
        <v>58</v>
      </c>
      <c r="S14" s="347" t="s">
        <v>59</v>
      </c>
      <c r="T14" s="347" t="s">
        <v>60</v>
      </c>
      <c r="U14" s="347" t="s">
        <v>61</v>
      </c>
      <c r="V14" s="347" t="s">
        <v>62</v>
      </c>
      <c r="W14" s="347" t="s">
        <v>63</v>
      </c>
      <c r="X14" s="347" t="s">
        <v>64</v>
      </c>
      <c r="Y14" s="347" t="s">
        <v>65</v>
      </c>
      <c r="Z14" s="347" t="s">
        <v>66</v>
      </c>
      <c r="AA14" s="347" t="s">
        <v>67</v>
      </c>
      <c r="AB14" s="347" t="s">
        <v>68</v>
      </c>
      <c r="AC14" s="74" t="s">
        <v>69</v>
      </c>
      <c r="AD14" s="37"/>
    </row>
    <row r="15" spans="1:33" s="2" customFormat="1" x14ac:dyDescent="0.2">
      <c r="A15" s="75" t="s">
        <v>70</v>
      </c>
      <c r="B15" s="347">
        <v>1</v>
      </c>
      <c r="C15" s="347">
        <v>2</v>
      </c>
      <c r="D15" s="347">
        <v>3</v>
      </c>
      <c r="E15" s="347">
        <v>4</v>
      </c>
      <c r="F15" s="347">
        <v>5</v>
      </c>
      <c r="G15" s="347">
        <v>6</v>
      </c>
      <c r="H15" s="347">
        <v>7</v>
      </c>
      <c r="I15" s="347">
        <v>8</v>
      </c>
      <c r="J15" s="347">
        <v>9</v>
      </c>
      <c r="K15" s="347">
        <v>10</v>
      </c>
      <c r="L15" s="347">
        <v>11</v>
      </c>
      <c r="M15" s="347">
        <v>12</v>
      </c>
      <c r="N15" s="347">
        <v>13</v>
      </c>
      <c r="O15" s="347">
        <v>14</v>
      </c>
      <c r="P15" s="347">
        <v>15</v>
      </c>
      <c r="Q15" s="347">
        <v>16</v>
      </c>
      <c r="R15" s="347">
        <v>17</v>
      </c>
      <c r="S15" s="347">
        <v>18</v>
      </c>
      <c r="T15" s="347">
        <v>19</v>
      </c>
      <c r="U15" s="347">
        <v>20</v>
      </c>
      <c r="V15" s="347">
        <v>21</v>
      </c>
      <c r="W15" s="347">
        <v>22</v>
      </c>
      <c r="X15" s="347">
        <v>23</v>
      </c>
      <c r="Y15" s="347">
        <v>24</v>
      </c>
      <c r="Z15" s="347">
        <v>25</v>
      </c>
      <c r="AA15" s="347">
        <v>26</v>
      </c>
      <c r="AB15" s="347">
        <v>27</v>
      </c>
      <c r="AC15" s="74">
        <v>28</v>
      </c>
      <c r="AD15" s="37"/>
    </row>
    <row r="16" spans="1:33" s="2" customFormat="1" x14ac:dyDescent="0.2">
      <c r="A16" s="75" t="s">
        <v>71</v>
      </c>
      <c r="B16" s="368" t="s">
        <v>72</v>
      </c>
      <c r="C16" s="368"/>
      <c r="D16" s="368"/>
      <c r="E16" s="368"/>
      <c r="F16" s="359" t="s">
        <v>73</v>
      </c>
      <c r="G16" s="359"/>
      <c r="H16" s="359"/>
      <c r="I16" s="359"/>
      <c r="J16" s="359"/>
      <c r="K16" s="359" t="s">
        <v>74</v>
      </c>
      <c r="L16" s="359"/>
      <c r="M16" s="359"/>
      <c r="N16" s="359" t="s">
        <v>38</v>
      </c>
      <c r="O16" s="359"/>
      <c r="P16" s="359"/>
      <c r="Q16" s="359"/>
      <c r="R16" s="359" t="s">
        <v>75</v>
      </c>
      <c r="S16" s="359"/>
      <c r="T16" s="359"/>
      <c r="U16" s="359"/>
      <c r="V16" s="359"/>
      <c r="W16" s="359"/>
      <c r="X16" s="359" t="s">
        <v>76</v>
      </c>
      <c r="Y16" s="359"/>
      <c r="Z16" s="359"/>
      <c r="AA16" s="359"/>
      <c r="AB16" s="359"/>
      <c r="AC16" s="74" t="s">
        <v>77</v>
      </c>
      <c r="AD16" s="37"/>
      <c r="AG16" s="73"/>
    </row>
    <row r="17" spans="1:45" s="2" customFormat="1" ht="12.75" x14ac:dyDescent="0.2">
      <c r="A17" s="72" t="s">
        <v>78</v>
      </c>
      <c r="B17" s="71"/>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69"/>
      <c r="AD17" s="37"/>
    </row>
    <row r="18" spans="1:45" s="2" customFormat="1" x14ac:dyDescent="0.2">
      <c r="A18" s="68" t="s">
        <v>79</v>
      </c>
      <c r="B18" s="42">
        <f t="shared" ref="B18:AC18" si="0">IF(B70&lt;80,B71,MIN(B70,80))</f>
        <v>0</v>
      </c>
      <c r="C18" s="42">
        <f t="shared" si="0"/>
        <v>0</v>
      </c>
      <c r="D18" s="42">
        <f t="shared" si="0"/>
        <v>0</v>
      </c>
      <c r="E18" s="42">
        <f t="shared" si="0"/>
        <v>0</v>
      </c>
      <c r="F18" s="42">
        <f t="shared" si="0"/>
        <v>0</v>
      </c>
      <c r="G18" s="42">
        <f t="shared" si="0"/>
        <v>0.34824545979032351</v>
      </c>
      <c r="H18" s="42">
        <f t="shared" si="0"/>
        <v>2.3482454597903235</v>
      </c>
      <c r="I18" s="42">
        <f t="shared" si="0"/>
        <v>2.3482454597903235</v>
      </c>
      <c r="J18" s="42">
        <f t="shared" si="0"/>
        <v>12.348245459790324</v>
      </c>
      <c r="K18" s="42">
        <f t="shared" si="0"/>
        <v>37.34824545979032</v>
      </c>
      <c r="L18" s="42">
        <f t="shared" si="0"/>
        <v>80</v>
      </c>
      <c r="M18" s="42">
        <f t="shared" si="0"/>
        <v>80</v>
      </c>
      <c r="N18" s="42">
        <f t="shared" si="0"/>
        <v>80</v>
      </c>
      <c r="O18" s="42">
        <f t="shared" si="0"/>
        <v>80</v>
      </c>
      <c r="P18" s="42">
        <f t="shared" si="0"/>
        <v>80</v>
      </c>
      <c r="Q18" s="42">
        <f t="shared" si="0"/>
        <v>80</v>
      </c>
      <c r="R18" s="42">
        <f t="shared" si="0"/>
        <v>80</v>
      </c>
      <c r="S18" s="42">
        <f t="shared" si="0"/>
        <v>80</v>
      </c>
      <c r="T18" s="42">
        <f t="shared" si="0"/>
        <v>80</v>
      </c>
      <c r="U18" s="42">
        <f t="shared" si="0"/>
        <v>80</v>
      </c>
      <c r="V18" s="42">
        <f t="shared" si="0"/>
        <v>80</v>
      </c>
      <c r="W18" s="42">
        <f t="shared" si="0"/>
        <v>80</v>
      </c>
      <c r="X18" s="42">
        <f t="shared" si="0"/>
        <v>80</v>
      </c>
      <c r="Y18" s="42">
        <f t="shared" si="0"/>
        <v>80</v>
      </c>
      <c r="Z18" s="42">
        <f t="shared" si="0"/>
        <v>80</v>
      </c>
      <c r="AA18" s="42">
        <f t="shared" si="0"/>
        <v>61.34824545979032</v>
      </c>
      <c r="AB18" s="42">
        <f t="shared" si="0"/>
        <v>42.34824545979032</v>
      </c>
      <c r="AC18" s="42">
        <f t="shared" si="0"/>
        <v>0</v>
      </c>
      <c r="AD18" s="37"/>
    </row>
    <row r="19" spans="1:45" s="24" customFormat="1" x14ac:dyDescent="0.2">
      <c r="A19" s="67" t="s">
        <v>80</v>
      </c>
      <c r="B19" s="66">
        <v>0.5</v>
      </c>
      <c r="C19" s="66">
        <v>0.5</v>
      </c>
      <c r="D19" s="66">
        <v>0.5</v>
      </c>
      <c r="E19" s="66">
        <v>0.5</v>
      </c>
      <c r="F19" s="66">
        <v>0.5</v>
      </c>
      <c r="G19" s="66">
        <v>0.5</v>
      </c>
      <c r="H19" s="66">
        <v>0.55000000000000004</v>
      </c>
      <c r="I19" s="66">
        <v>0.6</v>
      </c>
      <c r="J19" s="66">
        <v>0.65</v>
      </c>
      <c r="K19" s="66">
        <v>0.7</v>
      </c>
      <c r="L19" s="66">
        <v>0.7</v>
      </c>
      <c r="M19" s="66">
        <v>0.7</v>
      </c>
      <c r="N19" s="66">
        <v>0.7</v>
      </c>
      <c r="O19" s="66">
        <v>0.7</v>
      </c>
      <c r="P19" s="66">
        <v>0.7</v>
      </c>
      <c r="Q19" s="66">
        <v>0.4</v>
      </c>
      <c r="R19" s="66">
        <v>0.8</v>
      </c>
      <c r="S19" s="66">
        <v>0.8</v>
      </c>
      <c r="T19" s="66">
        <v>0.8</v>
      </c>
      <c r="U19" s="66">
        <v>0.8</v>
      </c>
      <c r="V19" s="66">
        <v>0.8</v>
      </c>
      <c r="W19" s="66">
        <v>0.7</v>
      </c>
      <c r="X19" s="66">
        <v>0.4</v>
      </c>
      <c r="Y19" s="66">
        <v>0.6</v>
      </c>
      <c r="Z19" s="66">
        <v>0.6</v>
      </c>
      <c r="AA19" s="66">
        <v>0.6</v>
      </c>
      <c r="AB19" s="66">
        <v>0.6</v>
      </c>
      <c r="AC19" s="66">
        <v>0.4</v>
      </c>
      <c r="AD19" s="37"/>
    </row>
    <row r="20" spans="1:45" s="24" customFormat="1" x14ac:dyDescent="0.2">
      <c r="A20" s="65" t="s">
        <v>81</v>
      </c>
      <c r="B20" s="64"/>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44"/>
      <c r="AD20" s="37"/>
    </row>
    <row r="21" spans="1:45" s="2" customFormat="1" x14ac:dyDescent="0.2">
      <c r="A21" s="41" t="s">
        <v>82</v>
      </c>
      <c r="B21" s="61">
        <f t="shared" ref="B21:AC21" si="1">B19*$B$8</f>
        <v>39.200000000000003</v>
      </c>
      <c r="C21" s="61">
        <f t="shared" si="1"/>
        <v>39.200000000000003</v>
      </c>
      <c r="D21" s="61">
        <f t="shared" si="1"/>
        <v>39.200000000000003</v>
      </c>
      <c r="E21" s="61">
        <f t="shared" si="1"/>
        <v>39.200000000000003</v>
      </c>
      <c r="F21" s="61">
        <f t="shared" si="1"/>
        <v>39.200000000000003</v>
      </c>
      <c r="G21" s="61">
        <f t="shared" si="1"/>
        <v>39.200000000000003</v>
      </c>
      <c r="H21" s="61">
        <f t="shared" si="1"/>
        <v>43.120000000000005</v>
      </c>
      <c r="I21" s="61">
        <f t="shared" si="1"/>
        <v>47.04</v>
      </c>
      <c r="J21" s="61">
        <f t="shared" si="1"/>
        <v>50.960000000000008</v>
      </c>
      <c r="K21" s="61">
        <f t="shared" si="1"/>
        <v>54.88</v>
      </c>
      <c r="L21" s="61">
        <f t="shared" si="1"/>
        <v>54.88</v>
      </c>
      <c r="M21" s="61">
        <f t="shared" si="1"/>
        <v>54.88</v>
      </c>
      <c r="N21" s="61">
        <f t="shared" si="1"/>
        <v>54.88</v>
      </c>
      <c r="O21" s="61">
        <f t="shared" si="1"/>
        <v>54.88</v>
      </c>
      <c r="P21" s="61">
        <f t="shared" si="1"/>
        <v>54.88</v>
      </c>
      <c r="Q21" s="61">
        <f t="shared" si="1"/>
        <v>31.360000000000003</v>
      </c>
      <c r="R21" s="61">
        <f t="shared" si="1"/>
        <v>62.720000000000006</v>
      </c>
      <c r="S21" s="61">
        <f t="shared" si="1"/>
        <v>62.720000000000006</v>
      </c>
      <c r="T21" s="61">
        <f t="shared" si="1"/>
        <v>62.720000000000006</v>
      </c>
      <c r="U21" s="61">
        <f t="shared" si="1"/>
        <v>62.720000000000006</v>
      </c>
      <c r="V21" s="61">
        <f t="shared" si="1"/>
        <v>62.720000000000006</v>
      </c>
      <c r="W21" s="61">
        <f t="shared" si="1"/>
        <v>54.88</v>
      </c>
      <c r="X21" s="61">
        <f t="shared" si="1"/>
        <v>31.360000000000003</v>
      </c>
      <c r="Y21" s="61">
        <f t="shared" si="1"/>
        <v>47.04</v>
      </c>
      <c r="Z21" s="61">
        <f t="shared" si="1"/>
        <v>47.04</v>
      </c>
      <c r="AA21" s="61">
        <f t="shared" si="1"/>
        <v>47.04</v>
      </c>
      <c r="AB21" s="62">
        <f t="shared" si="1"/>
        <v>47.04</v>
      </c>
      <c r="AC21" s="61">
        <f t="shared" si="1"/>
        <v>31.360000000000003</v>
      </c>
      <c r="AD21" s="37"/>
    </row>
    <row r="22" spans="1:45" s="6" customFormat="1" x14ac:dyDescent="0.2">
      <c r="A22" s="41" t="s">
        <v>83</v>
      </c>
      <c r="B22" s="59">
        <f t="shared" ref="B22:AC22" si="2">B21*$B$5</f>
        <v>58.800000000000004</v>
      </c>
      <c r="C22" s="59">
        <f t="shared" si="2"/>
        <v>58.800000000000004</v>
      </c>
      <c r="D22" s="59">
        <f t="shared" si="2"/>
        <v>58.800000000000004</v>
      </c>
      <c r="E22" s="59">
        <f t="shared" si="2"/>
        <v>58.800000000000004</v>
      </c>
      <c r="F22" s="59">
        <f t="shared" si="2"/>
        <v>58.800000000000004</v>
      </c>
      <c r="G22" s="59">
        <f t="shared" si="2"/>
        <v>58.800000000000004</v>
      </c>
      <c r="H22" s="59">
        <f t="shared" si="2"/>
        <v>64.680000000000007</v>
      </c>
      <c r="I22" s="59">
        <f t="shared" si="2"/>
        <v>70.56</v>
      </c>
      <c r="J22" s="59">
        <f t="shared" si="2"/>
        <v>76.440000000000012</v>
      </c>
      <c r="K22" s="59">
        <f t="shared" si="2"/>
        <v>82.320000000000007</v>
      </c>
      <c r="L22" s="59">
        <f t="shared" si="2"/>
        <v>82.320000000000007</v>
      </c>
      <c r="M22" s="59">
        <f t="shared" si="2"/>
        <v>82.320000000000007</v>
      </c>
      <c r="N22" s="59">
        <f t="shared" si="2"/>
        <v>82.320000000000007</v>
      </c>
      <c r="O22" s="59">
        <f t="shared" si="2"/>
        <v>82.320000000000007</v>
      </c>
      <c r="P22" s="59">
        <f t="shared" si="2"/>
        <v>82.320000000000007</v>
      </c>
      <c r="Q22" s="59">
        <f t="shared" si="2"/>
        <v>47.040000000000006</v>
      </c>
      <c r="R22" s="59">
        <f t="shared" si="2"/>
        <v>94.080000000000013</v>
      </c>
      <c r="S22" s="59">
        <f t="shared" si="2"/>
        <v>94.080000000000013</v>
      </c>
      <c r="T22" s="59">
        <f t="shared" si="2"/>
        <v>94.080000000000013</v>
      </c>
      <c r="U22" s="59">
        <f t="shared" si="2"/>
        <v>94.080000000000013</v>
      </c>
      <c r="V22" s="59">
        <f t="shared" si="2"/>
        <v>94.080000000000013</v>
      </c>
      <c r="W22" s="59">
        <f t="shared" si="2"/>
        <v>82.320000000000007</v>
      </c>
      <c r="X22" s="59">
        <f t="shared" si="2"/>
        <v>47.040000000000006</v>
      </c>
      <c r="Y22" s="59">
        <f t="shared" si="2"/>
        <v>70.56</v>
      </c>
      <c r="Z22" s="59">
        <f t="shared" si="2"/>
        <v>70.56</v>
      </c>
      <c r="AA22" s="59">
        <f t="shared" si="2"/>
        <v>70.56</v>
      </c>
      <c r="AB22" s="58">
        <f t="shared" si="2"/>
        <v>70.56</v>
      </c>
      <c r="AC22" s="59">
        <f t="shared" si="2"/>
        <v>47.040000000000006</v>
      </c>
      <c r="AD22" s="37"/>
      <c r="AE22" s="2"/>
      <c r="AF22" s="2"/>
      <c r="AG22" s="2"/>
      <c r="AH22" s="2"/>
      <c r="AI22" s="2"/>
      <c r="AJ22" s="2"/>
      <c r="AK22" s="2"/>
      <c r="AL22" s="2"/>
      <c r="AM22" s="2"/>
      <c r="AN22" s="2"/>
      <c r="AO22" s="2"/>
      <c r="AP22" s="2"/>
      <c r="AQ22" s="2"/>
      <c r="AR22" s="2"/>
      <c r="AS22" s="2"/>
    </row>
    <row r="23" spans="1:45" s="2" customFormat="1" x14ac:dyDescent="0.2">
      <c r="A23" s="41" t="s">
        <v>84</v>
      </c>
      <c r="B23" s="60">
        <f t="shared" ref="B23:AC23" si="3">$B$9</f>
        <v>40.200000000000003</v>
      </c>
      <c r="C23" s="60">
        <f t="shared" si="3"/>
        <v>40.200000000000003</v>
      </c>
      <c r="D23" s="60">
        <f t="shared" si="3"/>
        <v>40.200000000000003</v>
      </c>
      <c r="E23" s="60">
        <f t="shared" si="3"/>
        <v>40.200000000000003</v>
      </c>
      <c r="F23" s="60">
        <f t="shared" si="3"/>
        <v>40.200000000000003</v>
      </c>
      <c r="G23" s="60">
        <f t="shared" si="3"/>
        <v>40.200000000000003</v>
      </c>
      <c r="H23" s="60">
        <f t="shared" si="3"/>
        <v>40.200000000000003</v>
      </c>
      <c r="I23" s="60">
        <f t="shared" si="3"/>
        <v>40.200000000000003</v>
      </c>
      <c r="J23" s="60">
        <f t="shared" si="3"/>
        <v>40.200000000000003</v>
      </c>
      <c r="K23" s="60">
        <f t="shared" si="3"/>
        <v>40.200000000000003</v>
      </c>
      <c r="L23" s="60">
        <f t="shared" si="3"/>
        <v>40.200000000000003</v>
      </c>
      <c r="M23" s="60">
        <f t="shared" si="3"/>
        <v>40.200000000000003</v>
      </c>
      <c r="N23" s="60">
        <f t="shared" si="3"/>
        <v>40.200000000000003</v>
      </c>
      <c r="O23" s="60">
        <f t="shared" si="3"/>
        <v>40.200000000000003</v>
      </c>
      <c r="P23" s="60">
        <f t="shared" si="3"/>
        <v>40.200000000000003</v>
      </c>
      <c r="Q23" s="60">
        <f t="shared" si="3"/>
        <v>40.200000000000003</v>
      </c>
      <c r="R23" s="60">
        <f t="shared" si="3"/>
        <v>40.200000000000003</v>
      </c>
      <c r="S23" s="60">
        <f t="shared" si="3"/>
        <v>40.200000000000003</v>
      </c>
      <c r="T23" s="60">
        <f t="shared" si="3"/>
        <v>40.200000000000003</v>
      </c>
      <c r="U23" s="60">
        <f t="shared" si="3"/>
        <v>40.200000000000003</v>
      </c>
      <c r="V23" s="60">
        <f t="shared" si="3"/>
        <v>40.200000000000003</v>
      </c>
      <c r="W23" s="60">
        <f t="shared" si="3"/>
        <v>40.200000000000003</v>
      </c>
      <c r="X23" s="60">
        <f t="shared" si="3"/>
        <v>40.200000000000003</v>
      </c>
      <c r="Y23" s="60">
        <f t="shared" si="3"/>
        <v>40.200000000000003</v>
      </c>
      <c r="Z23" s="60">
        <f t="shared" si="3"/>
        <v>40.200000000000003</v>
      </c>
      <c r="AA23" s="60">
        <f t="shared" si="3"/>
        <v>40.200000000000003</v>
      </c>
      <c r="AB23" s="60">
        <f t="shared" si="3"/>
        <v>40.200000000000003</v>
      </c>
      <c r="AC23" s="60">
        <f t="shared" si="3"/>
        <v>40.200000000000003</v>
      </c>
      <c r="AD23" s="37"/>
    </row>
    <row r="24" spans="1:45" s="2" customFormat="1" x14ac:dyDescent="0.2">
      <c r="A24" s="41" t="s">
        <v>85</v>
      </c>
      <c r="B24" s="60">
        <f t="shared" ref="B24:AB24" si="4">IF(ISBLANK(B96),0,$B$10)</f>
        <v>0</v>
      </c>
      <c r="C24" s="60">
        <f t="shared" si="4"/>
        <v>0</v>
      </c>
      <c r="D24" s="60">
        <f t="shared" si="4"/>
        <v>0</v>
      </c>
      <c r="E24" s="60">
        <f t="shared" si="4"/>
        <v>0</v>
      </c>
      <c r="F24" s="60">
        <f t="shared" si="4"/>
        <v>0</v>
      </c>
      <c r="G24" s="60">
        <f t="shared" si="4"/>
        <v>0</v>
      </c>
      <c r="H24" s="60">
        <f t="shared" si="4"/>
        <v>0</v>
      </c>
      <c r="I24" s="60">
        <f t="shared" si="4"/>
        <v>0</v>
      </c>
      <c r="J24" s="60">
        <f t="shared" si="4"/>
        <v>0</v>
      </c>
      <c r="K24" s="60">
        <f t="shared" si="4"/>
        <v>0</v>
      </c>
      <c r="L24" s="60">
        <f t="shared" si="4"/>
        <v>0</v>
      </c>
      <c r="M24" s="60">
        <f t="shared" si="4"/>
        <v>0</v>
      </c>
      <c r="N24" s="60">
        <f t="shared" si="4"/>
        <v>0</v>
      </c>
      <c r="O24" s="60">
        <f t="shared" si="4"/>
        <v>0</v>
      </c>
      <c r="P24" s="60">
        <f t="shared" si="4"/>
        <v>0</v>
      </c>
      <c r="Q24" s="60">
        <f t="shared" si="4"/>
        <v>0</v>
      </c>
      <c r="R24" s="60">
        <f t="shared" si="4"/>
        <v>199.99979999999999</v>
      </c>
      <c r="S24" s="60">
        <f t="shared" si="4"/>
        <v>199.99979999999999</v>
      </c>
      <c r="T24" s="60">
        <f t="shared" si="4"/>
        <v>199.99979999999999</v>
      </c>
      <c r="U24" s="60">
        <f t="shared" si="4"/>
        <v>199.99979999999999</v>
      </c>
      <c r="V24" s="60">
        <f t="shared" si="4"/>
        <v>199.99979999999999</v>
      </c>
      <c r="W24" s="60">
        <f t="shared" si="4"/>
        <v>199.99979999999999</v>
      </c>
      <c r="X24" s="60">
        <f t="shared" si="4"/>
        <v>0</v>
      </c>
      <c r="Y24" s="60">
        <f t="shared" si="4"/>
        <v>0</v>
      </c>
      <c r="Z24" s="60">
        <f t="shared" si="4"/>
        <v>0</v>
      </c>
      <c r="AA24" s="60">
        <f t="shared" si="4"/>
        <v>0</v>
      </c>
      <c r="AB24" s="60">
        <f t="shared" si="4"/>
        <v>0</v>
      </c>
      <c r="AC24" s="60">
        <f>IF(ISBLANK(#REF!),0,$B$10)</f>
        <v>199.99979999999999</v>
      </c>
      <c r="AD24" s="37"/>
    </row>
    <row r="25" spans="1:45" s="2" customFormat="1" x14ac:dyDescent="0.2">
      <c r="A25" s="41" t="s">
        <v>86</v>
      </c>
      <c r="B25" s="59">
        <f t="shared" ref="B25:AC25" si="5">B21*$B$5+SUM(B23:B24)</f>
        <v>99</v>
      </c>
      <c r="C25" s="59">
        <f t="shared" si="5"/>
        <v>99</v>
      </c>
      <c r="D25" s="59">
        <f t="shared" si="5"/>
        <v>99</v>
      </c>
      <c r="E25" s="59">
        <f t="shared" si="5"/>
        <v>99</v>
      </c>
      <c r="F25" s="59">
        <f t="shared" si="5"/>
        <v>99</v>
      </c>
      <c r="G25" s="59">
        <f t="shared" si="5"/>
        <v>99</v>
      </c>
      <c r="H25" s="59">
        <f t="shared" si="5"/>
        <v>104.88000000000001</v>
      </c>
      <c r="I25" s="59">
        <f t="shared" si="5"/>
        <v>110.76</v>
      </c>
      <c r="J25" s="59">
        <f t="shared" si="5"/>
        <v>116.64000000000001</v>
      </c>
      <c r="K25" s="59">
        <f t="shared" si="5"/>
        <v>122.52000000000001</v>
      </c>
      <c r="L25" s="59">
        <f t="shared" si="5"/>
        <v>122.52000000000001</v>
      </c>
      <c r="M25" s="59">
        <f t="shared" si="5"/>
        <v>122.52000000000001</v>
      </c>
      <c r="N25" s="59">
        <f t="shared" si="5"/>
        <v>122.52000000000001</v>
      </c>
      <c r="O25" s="59">
        <f t="shared" si="5"/>
        <v>122.52000000000001</v>
      </c>
      <c r="P25" s="59">
        <f t="shared" si="5"/>
        <v>122.52000000000001</v>
      </c>
      <c r="Q25" s="59">
        <f t="shared" si="5"/>
        <v>87.240000000000009</v>
      </c>
      <c r="R25" s="59">
        <f t="shared" si="5"/>
        <v>334.27980000000002</v>
      </c>
      <c r="S25" s="59">
        <f t="shared" si="5"/>
        <v>334.27980000000002</v>
      </c>
      <c r="T25" s="59">
        <f t="shared" si="5"/>
        <v>334.27980000000002</v>
      </c>
      <c r="U25" s="59">
        <f t="shared" si="5"/>
        <v>334.27980000000002</v>
      </c>
      <c r="V25" s="59">
        <f t="shared" si="5"/>
        <v>334.27980000000002</v>
      </c>
      <c r="W25" s="59">
        <f t="shared" si="5"/>
        <v>322.51979999999998</v>
      </c>
      <c r="X25" s="59">
        <f t="shared" si="5"/>
        <v>87.240000000000009</v>
      </c>
      <c r="Y25" s="59">
        <f t="shared" si="5"/>
        <v>110.76</v>
      </c>
      <c r="Z25" s="59">
        <f t="shared" si="5"/>
        <v>110.76</v>
      </c>
      <c r="AA25" s="59">
        <f t="shared" si="5"/>
        <v>110.76</v>
      </c>
      <c r="AB25" s="58">
        <f t="shared" si="5"/>
        <v>110.76</v>
      </c>
      <c r="AC25" s="59">
        <f t="shared" si="5"/>
        <v>287.2398</v>
      </c>
      <c r="AD25" s="37"/>
    </row>
    <row r="26" spans="1:45" s="2" customFormat="1" x14ac:dyDescent="0.2">
      <c r="A26" s="54" t="s">
        <v>87</v>
      </c>
      <c r="B26" s="57">
        <f t="shared" ref="B26:AB26" si="6">-IF(ISBLANK(B95),0,MIN(B$22*$H$10,B$22-$B$7*$H$9))</f>
        <v>-11.759999999999998</v>
      </c>
      <c r="C26" s="57">
        <f t="shared" si="6"/>
        <v>-11.759999999999998</v>
      </c>
      <c r="D26" s="57">
        <f t="shared" si="6"/>
        <v>-11.759999999999998</v>
      </c>
      <c r="E26" s="57">
        <f t="shared" si="6"/>
        <v>0</v>
      </c>
      <c r="F26" s="57">
        <f t="shared" si="6"/>
        <v>-11.759999999999998</v>
      </c>
      <c r="G26" s="57">
        <f t="shared" si="6"/>
        <v>-11.759999999999998</v>
      </c>
      <c r="H26" s="57">
        <f t="shared" si="6"/>
        <v>-17.64</v>
      </c>
      <c r="I26" s="57">
        <f t="shared" si="6"/>
        <v>-23.519999999999996</v>
      </c>
      <c r="J26" s="57">
        <f t="shared" si="6"/>
        <v>0</v>
      </c>
      <c r="K26" s="57">
        <f t="shared" si="6"/>
        <v>0</v>
      </c>
      <c r="L26" s="57">
        <f t="shared" si="6"/>
        <v>0</v>
      </c>
      <c r="M26" s="57">
        <f t="shared" si="6"/>
        <v>0</v>
      </c>
      <c r="N26" s="57">
        <f t="shared" si="6"/>
        <v>-30.623040000000003</v>
      </c>
      <c r="O26" s="57">
        <f t="shared" si="6"/>
        <v>-30.623040000000003</v>
      </c>
      <c r="P26" s="57">
        <f t="shared" si="6"/>
        <v>0</v>
      </c>
      <c r="Q26" s="57">
        <f t="shared" si="6"/>
        <v>0</v>
      </c>
      <c r="R26" s="57">
        <f t="shared" si="6"/>
        <v>0</v>
      </c>
      <c r="S26" s="57">
        <f t="shared" si="6"/>
        <v>0</v>
      </c>
      <c r="T26" s="57">
        <f t="shared" si="6"/>
        <v>0</v>
      </c>
      <c r="U26" s="57">
        <f t="shared" si="6"/>
        <v>0</v>
      </c>
      <c r="V26" s="57">
        <f t="shared" si="6"/>
        <v>0</v>
      </c>
      <c r="W26" s="57">
        <f t="shared" si="6"/>
        <v>0</v>
      </c>
      <c r="X26" s="57">
        <f t="shared" si="6"/>
        <v>0</v>
      </c>
      <c r="Y26" s="57">
        <f t="shared" si="6"/>
        <v>-23.519999999999996</v>
      </c>
      <c r="Z26" s="57">
        <f t="shared" si="6"/>
        <v>-23.519999999999996</v>
      </c>
      <c r="AA26" s="57">
        <f t="shared" si="6"/>
        <v>-23.519999999999996</v>
      </c>
      <c r="AB26" s="57">
        <f t="shared" si="6"/>
        <v>-23.519999999999996</v>
      </c>
      <c r="AC26" s="57">
        <f>-IF(ISBLANK(#REF!),0,MIN(AC$22*$H$10,AC$22-$B$7*$H$9))</f>
        <v>0</v>
      </c>
      <c r="AD26" s="37"/>
    </row>
    <row r="27" spans="1:45" s="2" customFormat="1" x14ac:dyDescent="0.2">
      <c r="A27" s="41" t="s">
        <v>88</v>
      </c>
      <c r="B27" s="57">
        <f t="shared" ref="B27:AC27" si="7">SUM(B25:B26)</f>
        <v>87.240000000000009</v>
      </c>
      <c r="C27" s="57">
        <f t="shared" si="7"/>
        <v>87.240000000000009</v>
      </c>
      <c r="D27" s="57">
        <f t="shared" si="7"/>
        <v>87.240000000000009</v>
      </c>
      <c r="E27" s="57">
        <f t="shared" si="7"/>
        <v>99</v>
      </c>
      <c r="F27" s="57">
        <f t="shared" si="7"/>
        <v>87.240000000000009</v>
      </c>
      <c r="G27" s="57">
        <f t="shared" si="7"/>
        <v>87.240000000000009</v>
      </c>
      <c r="H27" s="57">
        <f t="shared" si="7"/>
        <v>87.240000000000009</v>
      </c>
      <c r="I27" s="57">
        <f t="shared" si="7"/>
        <v>87.240000000000009</v>
      </c>
      <c r="J27" s="57">
        <f t="shared" si="7"/>
        <v>116.64000000000001</v>
      </c>
      <c r="K27" s="57">
        <f t="shared" si="7"/>
        <v>122.52000000000001</v>
      </c>
      <c r="L27" s="57">
        <f t="shared" si="7"/>
        <v>122.52000000000001</v>
      </c>
      <c r="M27" s="57">
        <f t="shared" si="7"/>
        <v>122.52000000000001</v>
      </c>
      <c r="N27" s="57">
        <f t="shared" si="7"/>
        <v>91.896960000000007</v>
      </c>
      <c r="O27" s="57">
        <f t="shared" si="7"/>
        <v>91.896960000000007</v>
      </c>
      <c r="P27" s="57">
        <f t="shared" si="7"/>
        <v>122.52000000000001</v>
      </c>
      <c r="Q27" s="57">
        <f t="shared" si="7"/>
        <v>87.240000000000009</v>
      </c>
      <c r="R27" s="57">
        <f t="shared" si="7"/>
        <v>334.27980000000002</v>
      </c>
      <c r="S27" s="57">
        <f t="shared" si="7"/>
        <v>334.27980000000002</v>
      </c>
      <c r="T27" s="57">
        <f t="shared" si="7"/>
        <v>334.27980000000002</v>
      </c>
      <c r="U27" s="57">
        <f t="shared" si="7"/>
        <v>334.27980000000002</v>
      </c>
      <c r="V27" s="57">
        <f t="shared" si="7"/>
        <v>334.27980000000002</v>
      </c>
      <c r="W27" s="57">
        <f t="shared" si="7"/>
        <v>322.51979999999998</v>
      </c>
      <c r="X27" s="57">
        <f t="shared" si="7"/>
        <v>87.240000000000009</v>
      </c>
      <c r="Y27" s="57">
        <f t="shared" si="7"/>
        <v>87.240000000000009</v>
      </c>
      <c r="Z27" s="57">
        <f t="shared" si="7"/>
        <v>87.240000000000009</v>
      </c>
      <c r="AA27" s="57">
        <f t="shared" si="7"/>
        <v>87.240000000000009</v>
      </c>
      <c r="AB27" s="162">
        <f t="shared" si="7"/>
        <v>87.240000000000009</v>
      </c>
      <c r="AC27" s="57">
        <f t="shared" si="7"/>
        <v>287.2398</v>
      </c>
      <c r="AD27" s="37"/>
    </row>
    <row r="28" spans="1:45" s="2" customFormat="1" x14ac:dyDescent="0.2">
      <c r="A28" s="54" t="s">
        <v>89</v>
      </c>
      <c r="B28" s="59">
        <f>AVERAGE(AA25:AB25,B25)</f>
        <v>106.83999999999999</v>
      </c>
      <c r="C28" s="59">
        <f>AVERAGE(AB25,B25:C25)</f>
        <v>102.92</v>
      </c>
      <c r="D28" s="59">
        <f t="shared" ref="D28:AB28" si="8">AVERAGE(B25:D25)</f>
        <v>99</v>
      </c>
      <c r="E28" s="59">
        <f t="shared" si="8"/>
        <v>99</v>
      </c>
      <c r="F28" s="59">
        <f t="shared" si="8"/>
        <v>99</v>
      </c>
      <c r="G28" s="59">
        <f t="shared" si="8"/>
        <v>99</v>
      </c>
      <c r="H28" s="59">
        <f t="shared" si="8"/>
        <v>100.96</v>
      </c>
      <c r="I28" s="59">
        <f t="shared" si="8"/>
        <v>104.88</v>
      </c>
      <c r="J28" s="59">
        <f t="shared" si="8"/>
        <v>110.76</v>
      </c>
      <c r="K28" s="59">
        <f t="shared" si="8"/>
        <v>116.64000000000003</v>
      </c>
      <c r="L28" s="59">
        <f t="shared" si="8"/>
        <v>120.56000000000002</v>
      </c>
      <c r="M28" s="59">
        <f t="shared" si="8"/>
        <v>122.52000000000002</v>
      </c>
      <c r="N28" s="59">
        <f t="shared" si="8"/>
        <v>122.52000000000002</v>
      </c>
      <c r="O28" s="59">
        <f t="shared" si="8"/>
        <v>122.52000000000002</v>
      </c>
      <c r="P28" s="59">
        <f t="shared" si="8"/>
        <v>122.52000000000002</v>
      </c>
      <c r="Q28" s="59">
        <f t="shared" si="8"/>
        <v>110.76</v>
      </c>
      <c r="R28" s="59">
        <f t="shared" si="8"/>
        <v>181.3466</v>
      </c>
      <c r="S28" s="59">
        <f t="shared" si="8"/>
        <v>251.93320000000003</v>
      </c>
      <c r="T28" s="59">
        <f t="shared" si="8"/>
        <v>334.27980000000002</v>
      </c>
      <c r="U28" s="59">
        <f t="shared" si="8"/>
        <v>334.27980000000002</v>
      </c>
      <c r="V28" s="59">
        <f t="shared" si="8"/>
        <v>334.27980000000002</v>
      </c>
      <c r="W28" s="59">
        <f t="shared" si="8"/>
        <v>330.35980000000001</v>
      </c>
      <c r="X28" s="59">
        <f t="shared" si="8"/>
        <v>248.01320000000001</v>
      </c>
      <c r="Y28" s="59">
        <f t="shared" si="8"/>
        <v>173.50660000000002</v>
      </c>
      <c r="Z28" s="59">
        <f t="shared" si="8"/>
        <v>102.92</v>
      </c>
      <c r="AA28" s="59">
        <f t="shared" si="8"/>
        <v>110.76</v>
      </c>
      <c r="AB28" s="58">
        <f t="shared" si="8"/>
        <v>110.76</v>
      </c>
      <c r="AC28" s="57">
        <f>SUM(AC25:AC26)</f>
        <v>287.2398</v>
      </c>
      <c r="AD28" s="37"/>
    </row>
    <row r="29" spans="1:45" s="2" customFormat="1" x14ac:dyDescent="0.2">
      <c r="A29" s="56" t="s">
        <v>90</v>
      </c>
      <c r="B29" s="52"/>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230"/>
      <c r="AD29" s="37"/>
    </row>
    <row r="30" spans="1:45" s="2" customFormat="1" x14ac:dyDescent="0.2">
      <c r="A30" s="54" t="s">
        <v>91</v>
      </c>
      <c r="B30" s="53">
        <f t="shared" ref="B30:AC30" si="9">IF(ISBLANK(B95),0,$B$11)</f>
        <v>0</v>
      </c>
      <c r="C30" s="53">
        <f t="shared" si="9"/>
        <v>0</v>
      </c>
      <c r="D30" s="53">
        <f t="shared" si="9"/>
        <v>0</v>
      </c>
      <c r="E30" s="53">
        <f t="shared" si="9"/>
        <v>0</v>
      </c>
      <c r="F30" s="53">
        <f t="shared" si="9"/>
        <v>0</v>
      </c>
      <c r="G30" s="53">
        <f t="shared" si="9"/>
        <v>0</v>
      </c>
      <c r="H30" s="53">
        <f t="shared" si="9"/>
        <v>0</v>
      </c>
      <c r="I30" s="53">
        <f t="shared" si="9"/>
        <v>0</v>
      </c>
      <c r="J30" s="53">
        <f t="shared" si="9"/>
        <v>0</v>
      </c>
      <c r="K30" s="53">
        <f t="shared" si="9"/>
        <v>0</v>
      </c>
      <c r="L30" s="53">
        <f t="shared" si="9"/>
        <v>0</v>
      </c>
      <c r="M30" s="53">
        <f t="shared" si="9"/>
        <v>0</v>
      </c>
      <c r="N30" s="53">
        <f t="shared" si="9"/>
        <v>0</v>
      </c>
      <c r="O30" s="53">
        <f t="shared" si="9"/>
        <v>0</v>
      </c>
      <c r="P30" s="53">
        <f t="shared" si="9"/>
        <v>0</v>
      </c>
      <c r="Q30" s="53">
        <f t="shared" si="9"/>
        <v>0</v>
      </c>
      <c r="R30" s="53">
        <f t="shared" si="9"/>
        <v>0</v>
      </c>
      <c r="S30" s="53">
        <f t="shared" si="9"/>
        <v>0</v>
      </c>
      <c r="T30" s="53">
        <f t="shared" si="9"/>
        <v>0</v>
      </c>
      <c r="U30" s="53">
        <f t="shared" si="9"/>
        <v>0</v>
      </c>
      <c r="V30" s="53">
        <f t="shared" si="9"/>
        <v>0</v>
      </c>
      <c r="W30" s="53">
        <f t="shared" si="9"/>
        <v>0</v>
      </c>
      <c r="X30" s="53">
        <f t="shared" si="9"/>
        <v>0</v>
      </c>
      <c r="Y30" s="53">
        <f t="shared" si="9"/>
        <v>0</v>
      </c>
      <c r="Z30" s="53">
        <f t="shared" si="9"/>
        <v>0</v>
      </c>
      <c r="AA30" s="53">
        <f t="shared" si="9"/>
        <v>0</v>
      </c>
      <c r="AB30" s="53">
        <f t="shared" si="9"/>
        <v>0</v>
      </c>
      <c r="AC30" s="231">
        <f t="shared" si="9"/>
        <v>0</v>
      </c>
      <c r="AD30" s="37"/>
    </row>
    <row r="31" spans="1:45" s="43" customFormat="1" ht="12.75" x14ac:dyDescent="0.2">
      <c r="A31" s="51" t="s">
        <v>92</v>
      </c>
      <c r="B31" s="50"/>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69"/>
      <c r="AD31" s="37"/>
    </row>
    <row r="32" spans="1:45" s="43" customFormat="1" x14ac:dyDescent="0.2">
      <c r="A32" s="46" t="s">
        <v>93</v>
      </c>
      <c r="B32" s="47">
        <v>0.7</v>
      </c>
      <c r="C32" s="47">
        <v>0.7</v>
      </c>
      <c r="D32" s="47">
        <v>0.7</v>
      </c>
      <c r="E32" s="47">
        <v>0.7</v>
      </c>
      <c r="F32" s="47">
        <v>0.7</v>
      </c>
      <c r="G32" s="47">
        <v>0.7</v>
      </c>
      <c r="H32" s="47">
        <v>0.8</v>
      </c>
      <c r="I32" s="47">
        <v>0.8</v>
      </c>
      <c r="J32" s="47">
        <v>0.8</v>
      </c>
      <c r="K32" s="47">
        <v>0.9</v>
      </c>
      <c r="L32" s="47">
        <v>0.9</v>
      </c>
      <c r="M32" s="47">
        <v>0.9</v>
      </c>
      <c r="N32" s="47">
        <v>1</v>
      </c>
      <c r="O32" s="47">
        <v>1</v>
      </c>
      <c r="P32" s="47">
        <v>1</v>
      </c>
      <c r="Q32" s="47">
        <v>1</v>
      </c>
      <c r="R32" s="47">
        <v>1</v>
      </c>
      <c r="S32" s="47">
        <v>1</v>
      </c>
      <c r="T32" s="47">
        <v>1</v>
      </c>
      <c r="U32" s="47">
        <v>1</v>
      </c>
      <c r="V32" s="47">
        <v>1</v>
      </c>
      <c r="W32" s="47">
        <v>1</v>
      </c>
      <c r="X32" s="47">
        <v>1</v>
      </c>
      <c r="Y32" s="47">
        <v>1</v>
      </c>
      <c r="Z32" s="47">
        <v>1</v>
      </c>
      <c r="AA32" s="47">
        <v>1</v>
      </c>
      <c r="AB32" s="48">
        <v>1</v>
      </c>
      <c r="AC32" s="47">
        <v>0.7</v>
      </c>
      <c r="AD32" s="37"/>
      <c r="AE32" s="2"/>
      <c r="AF32" s="2"/>
      <c r="AG32" s="2"/>
    </row>
    <row r="33" spans="1:45" s="43" customFormat="1" x14ac:dyDescent="0.2">
      <c r="A33" s="46" t="s">
        <v>94</v>
      </c>
      <c r="B33" s="45">
        <f t="shared" ref="B33:AC33" si="10">B32*0.8</f>
        <v>0.55999999999999994</v>
      </c>
      <c r="C33" s="45">
        <f t="shared" si="10"/>
        <v>0.55999999999999994</v>
      </c>
      <c r="D33" s="45">
        <f t="shared" si="10"/>
        <v>0.55999999999999994</v>
      </c>
      <c r="E33" s="45">
        <f t="shared" si="10"/>
        <v>0.55999999999999994</v>
      </c>
      <c r="F33" s="45">
        <f t="shared" si="10"/>
        <v>0.55999999999999994</v>
      </c>
      <c r="G33" s="45">
        <f t="shared" si="10"/>
        <v>0.55999999999999994</v>
      </c>
      <c r="H33" s="45">
        <f t="shared" si="10"/>
        <v>0.64000000000000012</v>
      </c>
      <c r="I33" s="45">
        <f t="shared" si="10"/>
        <v>0.64000000000000012</v>
      </c>
      <c r="J33" s="45">
        <f t="shared" si="10"/>
        <v>0.64000000000000012</v>
      </c>
      <c r="K33" s="45">
        <f t="shared" si="10"/>
        <v>0.72000000000000008</v>
      </c>
      <c r="L33" s="45">
        <f t="shared" si="10"/>
        <v>0.72000000000000008</v>
      </c>
      <c r="M33" s="45">
        <f t="shared" si="10"/>
        <v>0.72000000000000008</v>
      </c>
      <c r="N33" s="45">
        <f t="shared" si="10"/>
        <v>0.8</v>
      </c>
      <c r="O33" s="45">
        <f t="shared" si="10"/>
        <v>0.8</v>
      </c>
      <c r="P33" s="45">
        <f t="shared" si="10"/>
        <v>0.8</v>
      </c>
      <c r="Q33" s="45">
        <f t="shared" si="10"/>
        <v>0.8</v>
      </c>
      <c r="R33" s="45">
        <f t="shared" si="10"/>
        <v>0.8</v>
      </c>
      <c r="S33" s="45">
        <f t="shared" si="10"/>
        <v>0.8</v>
      </c>
      <c r="T33" s="45">
        <f t="shared" si="10"/>
        <v>0.8</v>
      </c>
      <c r="U33" s="45">
        <f t="shared" si="10"/>
        <v>0.8</v>
      </c>
      <c r="V33" s="45">
        <f t="shared" si="10"/>
        <v>0.8</v>
      </c>
      <c r="W33" s="45">
        <f t="shared" si="10"/>
        <v>0.8</v>
      </c>
      <c r="X33" s="45">
        <f t="shared" si="10"/>
        <v>0.8</v>
      </c>
      <c r="Y33" s="45">
        <f t="shared" si="10"/>
        <v>0.8</v>
      </c>
      <c r="Z33" s="45">
        <f t="shared" si="10"/>
        <v>0.8</v>
      </c>
      <c r="AA33" s="45">
        <f t="shared" si="10"/>
        <v>0.8</v>
      </c>
      <c r="AB33" s="45">
        <f t="shared" si="10"/>
        <v>0.8</v>
      </c>
      <c r="AC33" s="45">
        <f t="shared" si="10"/>
        <v>0.55999999999999994</v>
      </c>
      <c r="AD33" s="37"/>
      <c r="AF33" s="2"/>
      <c r="AG33" s="2"/>
    </row>
    <row r="34" spans="1:45" s="43" customFormat="1" x14ac:dyDescent="0.2">
      <c r="A34" s="46" t="s">
        <v>95</v>
      </c>
      <c r="B34" s="298">
        <f>((B36*$B$116)/$B$2)</f>
        <v>0.39187885802469141</v>
      </c>
      <c r="C34" s="298">
        <f t="shared" ref="C34:AC34" si="11">((C36*$B$116)/$B$2)</f>
        <v>0.39187885802469141</v>
      </c>
      <c r="D34" s="298">
        <f t="shared" si="11"/>
        <v>0.39187885802469141</v>
      </c>
      <c r="E34" s="298">
        <f t="shared" si="11"/>
        <v>0.39187885802469141</v>
      </c>
      <c r="F34" s="298">
        <f t="shared" si="11"/>
        <v>0.39187885802469141</v>
      </c>
      <c r="G34" s="298">
        <f t="shared" si="11"/>
        <v>0.39187885802469141</v>
      </c>
      <c r="H34" s="298">
        <f t="shared" si="11"/>
        <v>0.44786155202821876</v>
      </c>
      <c r="I34" s="298">
        <f t="shared" si="11"/>
        <v>0.44786155202821876</v>
      </c>
      <c r="J34" s="298">
        <f t="shared" si="11"/>
        <v>0.44786155202821876</v>
      </c>
      <c r="K34" s="298">
        <f t="shared" si="11"/>
        <v>0.50384424603174616</v>
      </c>
      <c r="L34" s="298">
        <f t="shared" si="11"/>
        <v>0.50384424603174616</v>
      </c>
      <c r="M34" s="298">
        <f t="shared" si="11"/>
        <v>0.50384424603174616</v>
      </c>
      <c r="N34" s="298">
        <f t="shared" si="11"/>
        <v>0.55982694003527345</v>
      </c>
      <c r="O34" s="298">
        <f t="shared" si="11"/>
        <v>0.55982694003527345</v>
      </c>
      <c r="P34" s="298">
        <f t="shared" si="11"/>
        <v>0.55982694003527345</v>
      </c>
      <c r="Q34" s="298">
        <f t="shared" si="11"/>
        <v>0.55982694003527345</v>
      </c>
      <c r="R34" s="298">
        <f t="shared" si="11"/>
        <v>0.55982694003527345</v>
      </c>
      <c r="S34" s="298">
        <f t="shared" si="11"/>
        <v>0.55982694003527345</v>
      </c>
      <c r="T34" s="298">
        <f t="shared" si="11"/>
        <v>0.55982694003527345</v>
      </c>
      <c r="U34" s="298">
        <f t="shared" si="11"/>
        <v>0.55982694003527345</v>
      </c>
      <c r="V34" s="298">
        <f t="shared" si="11"/>
        <v>0.55982694003527345</v>
      </c>
      <c r="W34" s="298">
        <f t="shared" si="11"/>
        <v>0.55982694003527345</v>
      </c>
      <c r="X34" s="298">
        <f t="shared" si="11"/>
        <v>0.55982694003527345</v>
      </c>
      <c r="Y34" s="298">
        <f t="shared" si="11"/>
        <v>0.55982694003527345</v>
      </c>
      <c r="Z34" s="298">
        <f t="shared" si="11"/>
        <v>0.55982694003527345</v>
      </c>
      <c r="AA34" s="298">
        <f t="shared" si="11"/>
        <v>0.55982694003527345</v>
      </c>
      <c r="AB34" s="298">
        <f t="shared" si="11"/>
        <v>0.55982694003527345</v>
      </c>
      <c r="AC34" s="298">
        <f t="shared" si="11"/>
        <v>0.39187885802469141</v>
      </c>
      <c r="AD34" s="37"/>
      <c r="AF34" s="2"/>
      <c r="AG34" s="2"/>
    </row>
    <row r="35" spans="1:45" s="2" customFormat="1" x14ac:dyDescent="0.2">
      <c r="A35" s="41" t="s">
        <v>96</v>
      </c>
      <c r="B35" s="38">
        <f t="shared" ref="B35:AC35" si="12">ROUND($B$2*B$32,2)</f>
        <v>2.1</v>
      </c>
      <c r="C35" s="38">
        <f t="shared" si="12"/>
        <v>2.1</v>
      </c>
      <c r="D35" s="38">
        <f t="shared" si="12"/>
        <v>2.1</v>
      </c>
      <c r="E35" s="38">
        <f t="shared" si="12"/>
        <v>2.1</v>
      </c>
      <c r="F35" s="38">
        <f t="shared" si="12"/>
        <v>2.1</v>
      </c>
      <c r="G35" s="38">
        <f t="shared" si="12"/>
        <v>2.1</v>
      </c>
      <c r="H35" s="38">
        <f t="shared" si="12"/>
        <v>2.4</v>
      </c>
      <c r="I35" s="38">
        <f t="shared" si="12"/>
        <v>2.4</v>
      </c>
      <c r="J35" s="38">
        <f t="shared" si="12"/>
        <v>2.4</v>
      </c>
      <c r="K35" s="38">
        <f t="shared" si="12"/>
        <v>2.7</v>
      </c>
      <c r="L35" s="38">
        <f t="shared" si="12"/>
        <v>2.7</v>
      </c>
      <c r="M35" s="38">
        <f t="shared" si="12"/>
        <v>2.7</v>
      </c>
      <c r="N35" s="38">
        <f t="shared" si="12"/>
        <v>3</v>
      </c>
      <c r="O35" s="38">
        <f t="shared" si="12"/>
        <v>3</v>
      </c>
      <c r="P35" s="38">
        <f t="shared" si="12"/>
        <v>3</v>
      </c>
      <c r="Q35" s="38">
        <f t="shared" si="12"/>
        <v>3</v>
      </c>
      <c r="R35" s="38">
        <f t="shared" si="12"/>
        <v>3</v>
      </c>
      <c r="S35" s="38">
        <f t="shared" si="12"/>
        <v>3</v>
      </c>
      <c r="T35" s="38">
        <f t="shared" si="12"/>
        <v>3</v>
      </c>
      <c r="U35" s="38">
        <f t="shared" si="12"/>
        <v>3</v>
      </c>
      <c r="V35" s="38">
        <f t="shared" si="12"/>
        <v>3</v>
      </c>
      <c r="W35" s="38">
        <f t="shared" si="12"/>
        <v>3</v>
      </c>
      <c r="X35" s="38">
        <f t="shared" si="12"/>
        <v>3</v>
      </c>
      <c r="Y35" s="38">
        <f t="shared" si="12"/>
        <v>3</v>
      </c>
      <c r="Z35" s="38">
        <f t="shared" si="12"/>
        <v>3</v>
      </c>
      <c r="AA35" s="38">
        <f t="shared" si="12"/>
        <v>3</v>
      </c>
      <c r="AB35" s="38">
        <f t="shared" si="12"/>
        <v>3</v>
      </c>
      <c r="AC35" s="42">
        <f t="shared" si="12"/>
        <v>2.1</v>
      </c>
      <c r="AD35" s="37"/>
    </row>
    <row r="36" spans="1:45" s="2" customFormat="1" x14ac:dyDescent="0.2">
      <c r="A36" s="41" t="s">
        <v>97</v>
      </c>
      <c r="B36" s="38">
        <f t="shared" ref="B36:AC36" si="13">ROUND($B$2*B$33,2)</f>
        <v>1.68</v>
      </c>
      <c r="C36" s="38">
        <f t="shared" si="13"/>
        <v>1.68</v>
      </c>
      <c r="D36" s="38">
        <f t="shared" si="13"/>
        <v>1.68</v>
      </c>
      <c r="E36" s="38">
        <f t="shared" si="13"/>
        <v>1.68</v>
      </c>
      <c r="F36" s="38">
        <f t="shared" si="13"/>
        <v>1.68</v>
      </c>
      <c r="G36" s="38">
        <f t="shared" si="13"/>
        <v>1.68</v>
      </c>
      <c r="H36" s="38">
        <f t="shared" si="13"/>
        <v>1.92</v>
      </c>
      <c r="I36" s="38">
        <f t="shared" si="13"/>
        <v>1.92</v>
      </c>
      <c r="J36" s="38">
        <f t="shared" si="13"/>
        <v>1.92</v>
      </c>
      <c r="K36" s="38">
        <f t="shared" si="13"/>
        <v>2.16</v>
      </c>
      <c r="L36" s="38">
        <f t="shared" si="13"/>
        <v>2.16</v>
      </c>
      <c r="M36" s="38">
        <f t="shared" si="13"/>
        <v>2.16</v>
      </c>
      <c r="N36" s="38">
        <f t="shared" si="13"/>
        <v>2.4</v>
      </c>
      <c r="O36" s="38">
        <f t="shared" si="13"/>
        <v>2.4</v>
      </c>
      <c r="P36" s="38">
        <f t="shared" si="13"/>
        <v>2.4</v>
      </c>
      <c r="Q36" s="38">
        <f t="shared" si="13"/>
        <v>2.4</v>
      </c>
      <c r="R36" s="38">
        <f t="shared" si="13"/>
        <v>2.4</v>
      </c>
      <c r="S36" s="38">
        <f t="shared" si="13"/>
        <v>2.4</v>
      </c>
      <c r="T36" s="38">
        <f t="shared" si="13"/>
        <v>2.4</v>
      </c>
      <c r="U36" s="38">
        <f t="shared" si="13"/>
        <v>2.4</v>
      </c>
      <c r="V36" s="38">
        <f t="shared" si="13"/>
        <v>2.4</v>
      </c>
      <c r="W36" s="38">
        <f t="shared" si="13"/>
        <v>2.4</v>
      </c>
      <c r="X36" s="38">
        <f t="shared" si="13"/>
        <v>2.4</v>
      </c>
      <c r="Y36" s="38">
        <f t="shared" si="13"/>
        <v>2.4</v>
      </c>
      <c r="Z36" s="38">
        <f t="shared" si="13"/>
        <v>2.4</v>
      </c>
      <c r="AA36" s="38">
        <f t="shared" si="13"/>
        <v>2.4</v>
      </c>
      <c r="AB36" s="38">
        <f t="shared" si="13"/>
        <v>2.4</v>
      </c>
      <c r="AC36" s="38">
        <f t="shared" si="13"/>
        <v>1.68</v>
      </c>
      <c r="AD36" s="37"/>
      <c r="AH36" s="6"/>
      <c r="AI36" s="6"/>
      <c r="AJ36" s="6"/>
      <c r="AK36" s="6"/>
    </row>
    <row r="37" spans="1:45" s="2" customFormat="1" x14ac:dyDescent="0.2">
      <c r="A37" s="41" t="s">
        <v>98</v>
      </c>
      <c r="B37" s="299">
        <f>B34*$B$2</f>
        <v>1.1756365740740742</v>
      </c>
      <c r="C37" s="299">
        <f t="shared" ref="C37:AC37" si="14">C34*$B$2</f>
        <v>1.1756365740740742</v>
      </c>
      <c r="D37" s="299">
        <f t="shared" si="14"/>
        <v>1.1756365740740742</v>
      </c>
      <c r="E37" s="299">
        <f t="shared" si="14"/>
        <v>1.1756365740740742</v>
      </c>
      <c r="F37" s="299">
        <f t="shared" si="14"/>
        <v>1.1756365740740742</v>
      </c>
      <c r="G37" s="299">
        <f t="shared" si="14"/>
        <v>1.1756365740740742</v>
      </c>
      <c r="H37" s="299">
        <f t="shared" si="14"/>
        <v>1.3435846560846563</v>
      </c>
      <c r="I37" s="299">
        <f t="shared" si="14"/>
        <v>1.3435846560846563</v>
      </c>
      <c r="J37" s="299">
        <f t="shared" si="14"/>
        <v>1.3435846560846563</v>
      </c>
      <c r="K37" s="299">
        <f t="shared" si="14"/>
        <v>1.5115327380952386</v>
      </c>
      <c r="L37" s="299">
        <f t="shared" si="14"/>
        <v>1.5115327380952386</v>
      </c>
      <c r="M37" s="299">
        <f t="shared" si="14"/>
        <v>1.5115327380952386</v>
      </c>
      <c r="N37" s="299">
        <f t="shared" si="14"/>
        <v>1.6794808201058204</v>
      </c>
      <c r="O37" s="299">
        <f t="shared" si="14"/>
        <v>1.6794808201058204</v>
      </c>
      <c r="P37" s="299">
        <f t="shared" si="14"/>
        <v>1.6794808201058204</v>
      </c>
      <c r="Q37" s="299">
        <f t="shared" si="14"/>
        <v>1.6794808201058204</v>
      </c>
      <c r="R37" s="299">
        <f t="shared" si="14"/>
        <v>1.6794808201058204</v>
      </c>
      <c r="S37" s="299">
        <f t="shared" si="14"/>
        <v>1.6794808201058204</v>
      </c>
      <c r="T37" s="299">
        <f t="shared" si="14"/>
        <v>1.6794808201058204</v>
      </c>
      <c r="U37" s="299">
        <f t="shared" si="14"/>
        <v>1.6794808201058204</v>
      </c>
      <c r="V37" s="299">
        <f t="shared" si="14"/>
        <v>1.6794808201058204</v>
      </c>
      <c r="W37" s="299">
        <f t="shared" si="14"/>
        <v>1.6794808201058204</v>
      </c>
      <c r="X37" s="299">
        <f t="shared" si="14"/>
        <v>1.6794808201058204</v>
      </c>
      <c r="Y37" s="299">
        <f t="shared" si="14"/>
        <v>1.6794808201058204</v>
      </c>
      <c r="Z37" s="299">
        <f t="shared" si="14"/>
        <v>1.6794808201058204</v>
      </c>
      <c r="AA37" s="299">
        <f t="shared" si="14"/>
        <v>1.6794808201058204</v>
      </c>
      <c r="AB37" s="299">
        <f t="shared" si="14"/>
        <v>1.6794808201058204</v>
      </c>
      <c r="AC37" s="299">
        <f t="shared" si="14"/>
        <v>1.1756365740740742</v>
      </c>
      <c r="AD37" s="37"/>
      <c r="AH37" s="6"/>
      <c r="AI37" s="6"/>
      <c r="AJ37" s="6"/>
      <c r="AK37" s="6"/>
    </row>
    <row r="38" spans="1:45" s="6" customFormat="1" ht="12.75" x14ac:dyDescent="0.2">
      <c r="A38" s="235" t="s">
        <v>99</v>
      </c>
      <c r="B38" s="38">
        <f t="shared" ref="B38:AC38" si="15">B$36*$B117</f>
        <v>0.793298611111111</v>
      </c>
      <c r="C38" s="38">
        <f t="shared" si="15"/>
        <v>0.793298611111111</v>
      </c>
      <c r="D38" s="38">
        <f t="shared" si="15"/>
        <v>0.793298611111111</v>
      </c>
      <c r="E38" s="38">
        <f t="shared" si="15"/>
        <v>0.793298611111111</v>
      </c>
      <c r="F38" s="38">
        <f t="shared" si="15"/>
        <v>0.793298611111111</v>
      </c>
      <c r="G38" s="38">
        <f t="shared" si="15"/>
        <v>0.793298611111111</v>
      </c>
      <c r="H38" s="38">
        <f t="shared" si="15"/>
        <v>0.90662698412698406</v>
      </c>
      <c r="I38" s="38">
        <f t="shared" si="15"/>
        <v>0.90662698412698406</v>
      </c>
      <c r="J38" s="38">
        <f t="shared" si="15"/>
        <v>0.90662698412698406</v>
      </c>
      <c r="K38" s="38">
        <f t="shared" si="15"/>
        <v>1.019955357142857</v>
      </c>
      <c r="L38" s="38">
        <f t="shared" si="15"/>
        <v>1.019955357142857</v>
      </c>
      <c r="M38" s="38">
        <f t="shared" si="15"/>
        <v>1.019955357142857</v>
      </c>
      <c r="N38" s="38">
        <f t="shared" si="15"/>
        <v>1.13328373015873</v>
      </c>
      <c r="O38" s="38">
        <f t="shared" si="15"/>
        <v>1.13328373015873</v>
      </c>
      <c r="P38" s="38">
        <f t="shared" si="15"/>
        <v>1.13328373015873</v>
      </c>
      <c r="Q38" s="38">
        <f t="shared" si="15"/>
        <v>1.13328373015873</v>
      </c>
      <c r="R38" s="38">
        <f t="shared" si="15"/>
        <v>1.13328373015873</v>
      </c>
      <c r="S38" s="38">
        <f t="shared" si="15"/>
        <v>1.13328373015873</v>
      </c>
      <c r="T38" s="38">
        <f t="shared" si="15"/>
        <v>1.13328373015873</v>
      </c>
      <c r="U38" s="38">
        <f t="shared" si="15"/>
        <v>1.13328373015873</v>
      </c>
      <c r="V38" s="38">
        <f t="shared" si="15"/>
        <v>1.13328373015873</v>
      </c>
      <c r="W38" s="38">
        <f t="shared" si="15"/>
        <v>1.13328373015873</v>
      </c>
      <c r="X38" s="38">
        <f t="shared" si="15"/>
        <v>1.13328373015873</v>
      </c>
      <c r="Y38" s="38">
        <f t="shared" si="15"/>
        <v>1.13328373015873</v>
      </c>
      <c r="Z38" s="38">
        <f t="shared" si="15"/>
        <v>1.13328373015873</v>
      </c>
      <c r="AA38" s="38">
        <f t="shared" si="15"/>
        <v>1.13328373015873</v>
      </c>
      <c r="AB38" s="38">
        <f t="shared" si="15"/>
        <v>1.13328373015873</v>
      </c>
      <c r="AC38" s="38">
        <f t="shared" si="15"/>
        <v>0.793298611111111</v>
      </c>
      <c r="AD38" s="37"/>
      <c r="AE38" s="123"/>
      <c r="AF38" s="2"/>
      <c r="AG38" s="2"/>
      <c r="AH38" s="2"/>
      <c r="AI38" s="2"/>
      <c r="AJ38" s="2"/>
      <c r="AK38" s="2"/>
      <c r="AL38" s="2"/>
      <c r="AM38" s="2"/>
      <c r="AN38" s="2"/>
      <c r="AO38" s="2"/>
      <c r="AP38" s="2"/>
      <c r="AQ38" s="2"/>
      <c r="AR38" s="2"/>
      <c r="AS38" s="2"/>
    </row>
    <row r="39" spans="1:45" s="6" customFormat="1" ht="12.75" x14ac:dyDescent="0.2">
      <c r="A39" s="235" t="s">
        <v>100</v>
      </c>
      <c r="B39" s="38">
        <f t="shared" ref="B39:AC39" si="16">B$36*$B118</f>
        <v>0.11152777777777777</v>
      </c>
      <c r="C39" s="38">
        <f t="shared" si="16"/>
        <v>0.11152777777777777</v>
      </c>
      <c r="D39" s="38">
        <f t="shared" si="16"/>
        <v>0.11152777777777777</v>
      </c>
      <c r="E39" s="38">
        <f t="shared" si="16"/>
        <v>0.11152777777777777</v>
      </c>
      <c r="F39" s="38">
        <f t="shared" si="16"/>
        <v>0.11152777777777777</v>
      </c>
      <c r="G39" s="38">
        <f t="shared" si="16"/>
        <v>0.11152777777777777</v>
      </c>
      <c r="H39" s="38">
        <f t="shared" si="16"/>
        <v>0.12746031746031744</v>
      </c>
      <c r="I39" s="38">
        <f t="shared" si="16"/>
        <v>0.12746031746031744</v>
      </c>
      <c r="J39" s="38">
        <f t="shared" si="16"/>
        <v>0.12746031746031744</v>
      </c>
      <c r="K39" s="38">
        <f t="shared" si="16"/>
        <v>0.14339285714285716</v>
      </c>
      <c r="L39" s="38">
        <f t="shared" si="16"/>
        <v>0.14339285714285716</v>
      </c>
      <c r="M39" s="38">
        <f t="shared" si="16"/>
        <v>0.14339285714285716</v>
      </c>
      <c r="N39" s="38">
        <f t="shared" si="16"/>
        <v>0.15932539682539681</v>
      </c>
      <c r="O39" s="38">
        <f t="shared" si="16"/>
        <v>0.15932539682539681</v>
      </c>
      <c r="P39" s="38">
        <f t="shared" si="16"/>
        <v>0.15932539682539681</v>
      </c>
      <c r="Q39" s="38">
        <f t="shared" si="16"/>
        <v>0.15932539682539681</v>
      </c>
      <c r="R39" s="38">
        <f t="shared" si="16"/>
        <v>0.15932539682539681</v>
      </c>
      <c r="S39" s="38">
        <f t="shared" si="16"/>
        <v>0.15932539682539681</v>
      </c>
      <c r="T39" s="38">
        <f t="shared" si="16"/>
        <v>0.15932539682539681</v>
      </c>
      <c r="U39" s="38">
        <f t="shared" si="16"/>
        <v>0.15932539682539681</v>
      </c>
      <c r="V39" s="38">
        <f t="shared" si="16"/>
        <v>0.15932539682539681</v>
      </c>
      <c r="W39" s="38">
        <f t="shared" si="16"/>
        <v>0.15932539682539681</v>
      </c>
      <c r="X39" s="38">
        <f t="shared" si="16"/>
        <v>0.15932539682539681</v>
      </c>
      <c r="Y39" s="38">
        <f t="shared" si="16"/>
        <v>0.15932539682539681</v>
      </c>
      <c r="Z39" s="38">
        <f t="shared" si="16"/>
        <v>0.15932539682539681</v>
      </c>
      <c r="AA39" s="38">
        <f t="shared" si="16"/>
        <v>0.15932539682539681</v>
      </c>
      <c r="AB39" s="38">
        <f t="shared" si="16"/>
        <v>0.15932539682539681</v>
      </c>
      <c r="AC39" s="38">
        <f t="shared" si="16"/>
        <v>0.11152777777777777</v>
      </c>
      <c r="AD39" s="37"/>
      <c r="AE39" s="123"/>
      <c r="AF39" s="2"/>
      <c r="AG39" s="2"/>
      <c r="AH39" s="2"/>
      <c r="AI39" s="2"/>
      <c r="AJ39" s="2"/>
      <c r="AK39" s="2"/>
      <c r="AL39" s="2"/>
      <c r="AM39" s="2"/>
      <c r="AN39" s="2"/>
      <c r="AO39" s="2"/>
      <c r="AP39" s="2"/>
      <c r="AQ39" s="2"/>
      <c r="AR39" s="2"/>
      <c r="AS39" s="2"/>
    </row>
    <row r="40" spans="1:45" s="6" customFormat="1" ht="12.75" x14ac:dyDescent="0.2">
      <c r="A40" s="235" t="s">
        <v>101</v>
      </c>
      <c r="B40" s="38">
        <f t="shared" ref="B40:AC40" si="17">B$36*$B119</f>
        <v>0.2778645833333333</v>
      </c>
      <c r="C40" s="38">
        <f t="shared" si="17"/>
        <v>0.2778645833333333</v>
      </c>
      <c r="D40" s="38">
        <f t="shared" si="17"/>
        <v>0.2778645833333333</v>
      </c>
      <c r="E40" s="38">
        <f t="shared" si="17"/>
        <v>0.2778645833333333</v>
      </c>
      <c r="F40" s="38">
        <f t="shared" si="17"/>
        <v>0.2778645833333333</v>
      </c>
      <c r="G40" s="38">
        <f t="shared" si="17"/>
        <v>0.2778645833333333</v>
      </c>
      <c r="H40" s="38">
        <f t="shared" si="17"/>
        <v>0.31755952380952379</v>
      </c>
      <c r="I40" s="38">
        <f t="shared" si="17"/>
        <v>0.31755952380952379</v>
      </c>
      <c r="J40" s="38">
        <f t="shared" si="17"/>
        <v>0.31755952380952379</v>
      </c>
      <c r="K40" s="38">
        <f t="shared" si="17"/>
        <v>0.35725446428571433</v>
      </c>
      <c r="L40" s="38">
        <f t="shared" si="17"/>
        <v>0.35725446428571433</v>
      </c>
      <c r="M40" s="38">
        <f t="shared" si="17"/>
        <v>0.35725446428571433</v>
      </c>
      <c r="N40" s="38">
        <f t="shared" si="17"/>
        <v>0.39694940476190477</v>
      </c>
      <c r="O40" s="38">
        <f t="shared" si="17"/>
        <v>0.39694940476190477</v>
      </c>
      <c r="P40" s="38">
        <f t="shared" si="17"/>
        <v>0.39694940476190477</v>
      </c>
      <c r="Q40" s="38">
        <f t="shared" si="17"/>
        <v>0.39694940476190477</v>
      </c>
      <c r="R40" s="38">
        <f t="shared" si="17"/>
        <v>0.39694940476190477</v>
      </c>
      <c r="S40" s="38">
        <f t="shared" si="17"/>
        <v>0.39694940476190477</v>
      </c>
      <c r="T40" s="38">
        <f t="shared" si="17"/>
        <v>0.39694940476190477</v>
      </c>
      <c r="U40" s="38">
        <f t="shared" si="17"/>
        <v>0.39694940476190477</v>
      </c>
      <c r="V40" s="38">
        <f t="shared" si="17"/>
        <v>0.39694940476190477</v>
      </c>
      <c r="W40" s="38">
        <f t="shared" si="17"/>
        <v>0.39694940476190477</v>
      </c>
      <c r="X40" s="38">
        <f t="shared" si="17"/>
        <v>0.39694940476190477</v>
      </c>
      <c r="Y40" s="38">
        <f t="shared" si="17"/>
        <v>0.39694940476190477</v>
      </c>
      <c r="Z40" s="38">
        <f t="shared" si="17"/>
        <v>0.39694940476190477</v>
      </c>
      <c r="AA40" s="38">
        <f t="shared" si="17"/>
        <v>0.39694940476190477</v>
      </c>
      <c r="AB40" s="38">
        <f t="shared" si="17"/>
        <v>0.39694940476190477</v>
      </c>
      <c r="AC40" s="38">
        <f t="shared" si="17"/>
        <v>0.2778645833333333</v>
      </c>
      <c r="AD40" s="37"/>
      <c r="AE40" s="123"/>
      <c r="AF40" s="2"/>
      <c r="AG40" s="2"/>
      <c r="AH40" s="2"/>
      <c r="AI40" s="2"/>
      <c r="AJ40" s="2"/>
      <c r="AK40" s="2"/>
      <c r="AL40" s="2"/>
      <c r="AM40" s="2"/>
      <c r="AN40" s="2"/>
      <c r="AO40" s="2"/>
      <c r="AP40" s="2"/>
      <c r="AQ40" s="2"/>
      <c r="AR40" s="2"/>
      <c r="AS40" s="2"/>
    </row>
    <row r="41" spans="1:45" s="6" customFormat="1" ht="12.75" x14ac:dyDescent="0.2">
      <c r="A41" s="235" t="s">
        <v>102</v>
      </c>
      <c r="B41" s="38">
        <f t="shared" ref="B41:AC41" si="18">B$36*$B120</f>
        <v>0.2778645833333333</v>
      </c>
      <c r="C41" s="38">
        <f t="shared" si="18"/>
        <v>0.2778645833333333</v>
      </c>
      <c r="D41" s="38">
        <f t="shared" si="18"/>
        <v>0.2778645833333333</v>
      </c>
      <c r="E41" s="38">
        <f t="shared" si="18"/>
        <v>0.2778645833333333</v>
      </c>
      <c r="F41" s="38">
        <f t="shared" si="18"/>
        <v>0.2778645833333333</v>
      </c>
      <c r="G41" s="38">
        <f t="shared" si="18"/>
        <v>0.2778645833333333</v>
      </c>
      <c r="H41" s="38">
        <f t="shared" si="18"/>
        <v>0.31755952380952379</v>
      </c>
      <c r="I41" s="38">
        <f t="shared" si="18"/>
        <v>0.31755952380952379</v>
      </c>
      <c r="J41" s="38">
        <f t="shared" si="18"/>
        <v>0.31755952380952379</v>
      </c>
      <c r="K41" s="38">
        <f t="shared" si="18"/>
        <v>0.35725446428571433</v>
      </c>
      <c r="L41" s="38">
        <f t="shared" si="18"/>
        <v>0.35725446428571433</v>
      </c>
      <c r="M41" s="38">
        <f t="shared" si="18"/>
        <v>0.35725446428571433</v>
      </c>
      <c r="N41" s="38">
        <f t="shared" si="18"/>
        <v>0.39694940476190477</v>
      </c>
      <c r="O41" s="38">
        <f t="shared" si="18"/>
        <v>0.39694940476190477</v>
      </c>
      <c r="P41" s="38">
        <f t="shared" si="18"/>
        <v>0.39694940476190477</v>
      </c>
      <c r="Q41" s="38">
        <f t="shared" si="18"/>
        <v>0.39694940476190477</v>
      </c>
      <c r="R41" s="38">
        <f t="shared" si="18"/>
        <v>0.39694940476190477</v>
      </c>
      <c r="S41" s="38">
        <f t="shared" si="18"/>
        <v>0.39694940476190477</v>
      </c>
      <c r="T41" s="38">
        <f t="shared" si="18"/>
        <v>0.39694940476190477</v>
      </c>
      <c r="U41" s="38">
        <f t="shared" si="18"/>
        <v>0.39694940476190477</v>
      </c>
      <c r="V41" s="38">
        <f t="shared" si="18"/>
        <v>0.39694940476190477</v>
      </c>
      <c r="W41" s="38">
        <f t="shared" si="18"/>
        <v>0.39694940476190477</v>
      </c>
      <c r="X41" s="38">
        <f t="shared" si="18"/>
        <v>0.39694940476190477</v>
      </c>
      <c r="Y41" s="38">
        <f t="shared" si="18"/>
        <v>0.39694940476190477</v>
      </c>
      <c r="Z41" s="38">
        <f t="shared" si="18"/>
        <v>0.39694940476190477</v>
      </c>
      <c r="AA41" s="38">
        <f t="shared" si="18"/>
        <v>0.39694940476190477</v>
      </c>
      <c r="AB41" s="38">
        <f t="shared" si="18"/>
        <v>0.39694940476190477</v>
      </c>
      <c r="AC41" s="38">
        <f t="shared" si="18"/>
        <v>0.2778645833333333</v>
      </c>
      <c r="AD41" s="37"/>
      <c r="AE41" s="123"/>
      <c r="AF41" s="2"/>
      <c r="AG41" s="2"/>
      <c r="AH41" s="2"/>
      <c r="AI41" s="2"/>
      <c r="AJ41" s="2"/>
      <c r="AK41" s="2"/>
      <c r="AL41" s="2"/>
      <c r="AM41" s="2"/>
      <c r="AN41" s="2"/>
      <c r="AO41" s="2"/>
      <c r="AP41" s="2"/>
      <c r="AQ41" s="2"/>
      <c r="AR41" s="2"/>
      <c r="AS41" s="2"/>
    </row>
    <row r="42" spans="1:45" s="6" customFormat="1" ht="12.75" x14ac:dyDescent="0.2">
      <c r="A42" s="235" t="s">
        <v>103</v>
      </c>
      <c r="B42" s="38">
        <f t="shared" ref="B42:AC42" si="19">B$36*$B121</f>
        <v>1.0536111111111111</v>
      </c>
      <c r="C42" s="38">
        <f t="shared" si="19"/>
        <v>1.0536111111111111</v>
      </c>
      <c r="D42" s="38">
        <f t="shared" si="19"/>
        <v>1.0536111111111111</v>
      </c>
      <c r="E42" s="38">
        <f t="shared" si="19"/>
        <v>1.0536111111111111</v>
      </c>
      <c r="F42" s="38">
        <f t="shared" si="19"/>
        <v>1.0536111111111111</v>
      </c>
      <c r="G42" s="38">
        <f t="shared" si="19"/>
        <v>1.0536111111111111</v>
      </c>
      <c r="H42" s="38">
        <f t="shared" si="19"/>
        <v>1.2041269841269842</v>
      </c>
      <c r="I42" s="38">
        <f t="shared" si="19"/>
        <v>1.2041269841269842</v>
      </c>
      <c r="J42" s="38">
        <f t="shared" si="19"/>
        <v>1.2041269841269842</v>
      </c>
      <c r="K42" s="38">
        <f t="shared" si="19"/>
        <v>1.3546428571428573</v>
      </c>
      <c r="L42" s="38">
        <f t="shared" si="19"/>
        <v>1.3546428571428573</v>
      </c>
      <c r="M42" s="38">
        <f t="shared" si="19"/>
        <v>1.3546428571428573</v>
      </c>
      <c r="N42" s="38">
        <f t="shared" si="19"/>
        <v>1.5051587301587301</v>
      </c>
      <c r="O42" s="38">
        <f t="shared" si="19"/>
        <v>1.5051587301587301</v>
      </c>
      <c r="P42" s="38">
        <f t="shared" si="19"/>
        <v>1.5051587301587301</v>
      </c>
      <c r="Q42" s="38">
        <f t="shared" si="19"/>
        <v>1.5051587301587301</v>
      </c>
      <c r="R42" s="38">
        <f t="shared" si="19"/>
        <v>1.5051587301587301</v>
      </c>
      <c r="S42" s="38">
        <f t="shared" si="19"/>
        <v>1.5051587301587301</v>
      </c>
      <c r="T42" s="38">
        <f t="shared" si="19"/>
        <v>1.5051587301587301</v>
      </c>
      <c r="U42" s="38">
        <f t="shared" si="19"/>
        <v>1.5051587301587301</v>
      </c>
      <c r="V42" s="38">
        <f t="shared" si="19"/>
        <v>1.5051587301587301</v>
      </c>
      <c r="W42" s="38">
        <f t="shared" si="19"/>
        <v>1.5051587301587301</v>
      </c>
      <c r="X42" s="38">
        <f t="shared" si="19"/>
        <v>1.5051587301587301</v>
      </c>
      <c r="Y42" s="38">
        <f t="shared" si="19"/>
        <v>1.5051587301587301</v>
      </c>
      <c r="Z42" s="38">
        <f t="shared" si="19"/>
        <v>1.5051587301587301</v>
      </c>
      <c r="AA42" s="38">
        <f t="shared" si="19"/>
        <v>1.5051587301587301</v>
      </c>
      <c r="AB42" s="38">
        <f t="shared" si="19"/>
        <v>1.5051587301587301</v>
      </c>
      <c r="AC42" s="38">
        <f t="shared" si="19"/>
        <v>1.0536111111111111</v>
      </c>
      <c r="AD42" s="37"/>
      <c r="AE42" s="123"/>
      <c r="AF42" s="2"/>
      <c r="AG42" s="2"/>
      <c r="AH42" s="2"/>
      <c r="AI42" s="2"/>
      <c r="AJ42" s="2"/>
      <c r="AK42" s="2"/>
      <c r="AL42" s="2"/>
      <c r="AM42" s="2"/>
      <c r="AN42" s="2"/>
      <c r="AO42" s="2"/>
      <c r="AP42" s="2"/>
      <c r="AQ42" s="2"/>
      <c r="AR42" s="2"/>
      <c r="AS42" s="2"/>
    </row>
    <row r="43" spans="1:45" s="6" customFormat="1" ht="12.75" x14ac:dyDescent="0.2">
      <c r="A43" s="235" t="s">
        <v>104</v>
      </c>
      <c r="B43" s="38">
        <f t="shared" ref="B43:AC43" si="20">B$36*$B122</f>
        <v>0.54178819444444448</v>
      </c>
      <c r="C43" s="38">
        <f t="shared" si="20"/>
        <v>0.54178819444444448</v>
      </c>
      <c r="D43" s="38">
        <f t="shared" si="20"/>
        <v>0.54178819444444448</v>
      </c>
      <c r="E43" s="38">
        <f t="shared" si="20"/>
        <v>0.54178819444444448</v>
      </c>
      <c r="F43" s="38">
        <f t="shared" si="20"/>
        <v>0.54178819444444448</v>
      </c>
      <c r="G43" s="38">
        <f t="shared" si="20"/>
        <v>0.54178819444444448</v>
      </c>
      <c r="H43" s="38">
        <f t="shared" si="20"/>
        <v>0.61918650793650798</v>
      </c>
      <c r="I43" s="38">
        <f t="shared" si="20"/>
        <v>0.61918650793650798</v>
      </c>
      <c r="J43" s="38">
        <f t="shared" si="20"/>
        <v>0.61918650793650798</v>
      </c>
      <c r="K43" s="38">
        <f t="shared" si="20"/>
        <v>0.69658482142857148</v>
      </c>
      <c r="L43" s="38">
        <f t="shared" si="20"/>
        <v>0.69658482142857148</v>
      </c>
      <c r="M43" s="38">
        <f t="shared" si="20"/>
        <v>0.69658482142857148</v>
      </c>
      <c r="N43" s="38">
        <f t="shared" si="20"/>
        <v>0.77398313492063497</v>
      </c>
      <c r="O43" s="38">
        <f t="shared" si="20"/>
        <v>0.77398313492063497</v>
      </c>
      <c r="P43" s="38">
        <f t="shared" si="20"/>
        <v>0.77398313492063497</v>
      </c>
      <c r="Q43" s="38">
        <f t="shared" si="20"/>
        <v>0.77398313492063497</v>
      </c>
      <c r="R43" s="38">
        <f t="shared" si="20"/>
        <v>0.77398313492063497</v>
      </c>
      <c r="S43" s="38">
        <f t="shared" si="20"/>
        <v>0.77398313492063497</v>
      </c>
      <c r="T43" s="38">
        <f t="shared" si="20"/>
        <v>0.77398313492063497</v>
      </c>
      <c r="U43" s="38">
        <f t="shared" si="20"/>
        <v>0.77398313492063497</v>
      </c>
      <c r="V43" s="38">
        <f t="shared" si="20"/>
        <v>0.77398313492063497</v>
      </c>
      <c r="W43" s="38">
        <f t="shared" si="20"/>
        <v>0.77398313492063497</v>
      </c>
      <c r="X43" s="38">
        <f t="shared" si="20"/>
        <v>0.77398313492063497</v>
      </c>
      <c r="Y43" s="38">
        <f t="shared" si="20"/>
        <v>0.77398313492063497</v>
      </c>
      <c r="Z43" s="38">
        <f t="shared" si="20"/>
        <v>0.77398313492063497</v>
      </c>
      <c r="AA43" s="38">
        <f t="shared" si="20"/>
        <v>0.77398313492063497</v>
      </c>
      <c r="AB43" s="38">
        <f t="shared" si="20"/>
        <v>0.77398313492063497</v>
      </c>
      <c r="AC43" s="38">
        <f t="shared" si="20"/>
        <v>0.54178819444444448</v>
      </c>
      <c r="AD43" s="37"/>
      <c r="AE43" s="123"/>
      <c r="AF43" s="2"/>
      <c r="AG43" s="2"/>
      <c r="AH43" s="2"/>
      <c r="AI43" s="2"/>
      <c r="AJ43" s="2"/>
      <c r="AK43" s="2"/>
      <c r="AL43" s="2"/>
      <c r="AM43" s="2"/>
      <c r="AN43" s="2"/>
      <c r="AO43" s="2"/>
      <c r="AP43" s="2"/>
      <c r="AQ43" s="2"/>
      <c r="AR43" s="2"/>
      <c r="AS43" s="2"/>
    </row>
    <row r="44" spans="1:45" s="6" customFormat="1" ht="12.75" x14ac:dyDescent="0.2">
      <c r="A44" s="236" t="s">
        <v>105</v>
      </c>
      <c r="B44" s="237">
        <f>IF(B$13="Deploy",B$36,B$36*$B123)</f>
        <v>0.64071180555555551</v>
      </c>
      <c r="C44" s="237">
        <f t="shared" ref="C44:AC44" si="21">IF(C$13="Deploy",C$36,C$36*$B123)</f>
        <v>0.64071180555555551</v>
      </c>
      <c r="D44" s="237">
        <f t="shared" si="21"/>
        <v>0.64071180555555551</v>
      </c>
      <c r="E44" s="237">
        <f t="shared" si="21"/>
        <v>0.64071180555555551</v>
      </c>
      <c r="F44" s="237">
        <f t="shared" si="21"/>
        <v>0.64071180555555551</v>
      </c>
      <c r="G44" s="237">
        <f t="shared" si="21"/>
        <v>0.64071180555555551</v>
      </c>
      <c r="H44" s="237">
        <f t="shared" si="21"/>
        <v>0.73224206349206344</v>
      </c>
      <c r="I44" s="237">
        <f t="shared" si="21"/>
        <v>0.73224206349206344</v>
      </c>
      <c r="J44" s="237">
        <f t="shared" si="21"/>
        <v>0.73224206349206344</v>
      </c>
      <c r="K44" s="237">
        <f t="shared" si="21"/>
        <v>0.82377232142857137</v>
      </c>
      <c r="L44" s="237">
        <f t="shared" si="21"/>
        <v>0.82377232142857137</v>
      </c>
      <c r="M44" s="237">
        <f t="shared" si="21"/>
        <v>0.82377232142857137</v>
      </c>
      <c r="N44" s="237">
        <f t="shared" si="21"/>
        <v>0.91530257936507931</v>
      </c>
      <c r="O44" s="237">
        <f t="shared" si="21"/>
        <v>0.91530257936507931</v>
      </c>
      <c r="P44" s="237">
        <f t="shared" si="21"/>
        <v>0.91530257936507931</v>
      </c>
      <c r="Q44" s="237">
        <f t="shared" si="21"/>
        <v>0.91530257936507931</v>
      </c>
      <c r="R44" s="237">
        <f t="shared" si="21"/>
        <v>2.4</v>
      </c>
      <c r="S44" s="237">
        <f t="shared" si="21"/>
        <v>2.4</v>
      </c>
      <c r="T44" s="237">
        <f t="shared" si="21"/>
        <v>2.4</v>
      </c>
      <c r="U44" s="237">
        <f t="shared" si="21"/>
        <v>2.4</v>
      </c>
      <c r="V44" s="237">
        <f t="shared" si="21"/>
        <v>2.4</v>
      </c>
      <c r="W44" s="237">
        <f t="shared" si="21"/>
        <v>2.4</v>
      </c>
      <c r="X44" s="237">
        <f t="shared" si="21"/>
        <v>0.91530257936507931</v>
      </c>
      <c r="Y44" s="237">
        <f t="shared" si="21"/>
        <v>0.91530257936507931</v>
      </c>
      <c r="Z44" s="237">
        <f t="shared" si="21"/>
        <v>0.91530257936507931</v>
      </c>
      <c r="AA44" s="237">
        <f t="shared" si="21"/>
        <v>0.91530257936507931</v>
      </c>
      <c r="AB44" s="237">
        <f t="shared" si="21"/>
        <v>0.91530257936507931</v>
      </c>
      <c r="AC44" s="237">
        <f t="shared" si="21"/>
        <v>0.64071180555555551</v>
      </c>
      <c r="AD44" s="37"/>
      <c r="AE44" s="25"/>
      <c r="AF44" s="2"/>
      <c r="AG44" s="2"/>
      <c r="AH44" s="2"/>
      <c r="AI44" s="2"/>
      <c r="AJ44" s="2"/>
      <c r="AK44" s="2"/>
      <c r="AL44" s="2"/>
      <c r="AM44" s="2"/>
      <c r="AN44" s="2"/>
      <c r="AO44" s="2"/>
      <c r="AP44" s="2"/>
      <c r="AQ44" s="2"/>
      <c r="AR44" s="2"/>
      <c r="AS44" s="2"/>
    </row>
    <row r="45" spans="1:45" s="2" customFormat="1" ht="12.75" x14ac:dyDescent="0.2">
      <c r="A45" s="236" t="s">
        <v>106</v>
      </c>
      <c r="B45" s="237">
        <f>IF(B$13="Deploy",B$36,B$36*$B124)</f>
        <v>0.2778645833333333</v>
      </c>
      <c r="C45" s="237">
        <f t="shared" ref="C45:AC45" si="22">IF(C$13="Deploy",C$36,C$36*$B124)</f>
        <v>0.2778645833333333</v>
      </c>
      <c r="D45" s="237">
        <f t="shared" si="22"/>
        <v>0.2778645833333333</v>
      </c>
      <c r="E45" s="237">
        <f t="shared" si="22"/>
        <v>0.2778645833333333</v>
      </c>
      <c r="F45" s="237">
        <f t="shared" si="22"/>
        <v>0.2778645833333333</v>
      </c>
      <c r="G45" s="237">
        <f t="shared" si="22"/>
        <v>0.2778645833333333</v>
      </c>
      <c r="H45" s="237">
        <f t="shared" si="22"/>
        <v>0.31755952380952379</v>
      </c>
      <c r="I45" s="237">
        <f t="shared" si="22"/>
        <v>0.31755952380952379</v>
      </c>
      <c r="J45" s="237">
        <f t="shared" si="22"/>
        <v>0.31755952380952379</v>
      </c>
      <c r="K45" s="237">
        <f t="shared" si="22"/>
        <v>0.35725446428571433</v>
      </c>
      <c r="L45" s="237">
        <f t="shared" si="22"/>
        <v>0.35725446428571433</v>
      </c>
      <c r="M45" s="237">
        <f t="shared" si="22"/>
        <v>0.35725446428571433</v>
      </c>
      <c r="N45" s="237">
        <f t="shared" si="22"/>
        <v>0.39694940476190477</v>
      </c>
      <c r="O45" s="237">
        <f t="shared" si="22"/>
        <v>0.39694940476190477</v>
      </c>
      <c r="P45" s="237">
        <f t="shared" si="22"/>
        <v>0.39694940476190477</v>
      </c>
      <c r="Q45" s="237">
        <f t="shared" si="22"/>
        <v>0.39694940476190477</v>
      </c>
      <c r="R45" s="237">
        <f t="shared" si="22"/>
        <v>2.4</v>
      </c>
      <c r="S45" s="237">
        <f t="shared" si="22"/>
        <v>2.4</v>
      </c>
      <c r="T45" s="237">
        <f t="shared" si="22"/>
        <v>2.4</v>
      </c>
      <c r="U45" s="237">
        <f t="shared" si="22"/>
        <v>2.4</v>
      </c>
      <c r="V45" s="237">
        <f t="shared" si="22"/>
        <v>2.4</v>
      </c>
      <c r="W45" s="237">
        <f t="shared" si="22"/>
        <v>2.4</v>
      </c>
      <c r="X45" s="237">
        <f t="shared" si="22"/>
        <v>0.39694940476190477</v>
      </c>
      <c r="Y45" s="237">
        <f t="shared" si="22"/>
        <v>0.39694940476190477</v>
      </c>
      <c r="Z45" s="237">
        <f t="shared" si="22"/>
        <v>0.39694940476190477</v>
      </c>
      <c r="AA45" s="237">
        <f t="shared" si="22"/>
        <v>0.39694940476190477</v>
      </c>
      <c r="AB45" s="237">
        <f t="shared" si="22"/>
        <v>0.39694940476190477</v>
      </c>
      <c r="AC45" s="237">
        <f t="shared" si="22"/>
        <v>0.2778645833333333</v>
      </c>
      <c r="AD45" s="37"/>
      <c r="AE45" s="25"/>
      <c r="AF45" s="3"/>
      <c r="AG45" s="3"/>
    </row>
    <row r="46" spans="1:45" s="2" customFormat="1" ht="12.75" x14ac:dyDescent="0.2">
      <c r="A46" s="236" t="s">
        <v>107</v>
      </c>
      <c r="B46" s="38">
        <f>B$36*$B125</f>
        <v>1.68</v>
      </c>
      <c r="C46" s="38">
        <f t="shared" ref="C46:AC46" si="23">C$36*$B125</f>
        <v>1.68</v>
      </c>
      <c r="D46" s="38">
        <f t="shared" si="23"/>
        <v>1.68</v>
      </c>
      <c r="E46" s="38">
        <f t="shared" si="23"/>
        <v>1.68</v>
      </c>
      <c r="F46" s="38">
        <f t="shared" si="23"/>
        <v>1.68</v>
      </c>
      <c r="G46" s="38">
        <f t="shared" si="23"/>
        <v>1.68</v>
      </c>
      <c r="H46" s="38">
        <f t="shared" si="23"/>
        <v>1.92</v>
      </c>
      <c r="I46" s="38">
        <f t="shared" si="23"/>
        <v>1.92</v>
      </c>
      <c r="J46" s="38">
        <f t="shared" si="23"/>
        <v>1.92</v>
      </c>
      <c r="K46" s="38">
        <f t="shared" si="23"/>
        <v>2.16</v>
      </c>
      <c r="L46" s="38">
        <f t="shared" si="23"/>
        <v>2.16</v>
      </c>
      <c r="M46" s="38">
        <f t="shared" si="23"/>
        <v>2.16</v>
      </c>
      <c r="N46" s="38">
        <f t="shared" si="23"/>
        <v>2.4</v>
      </c>
      <c r="O46" s="38">
        <f t="shared" si="23"/>
        <v>2.4</v>
      </c>
      <c r="P46" s="38">
        <f t="shared" si="23"/>
        <v>2.4</v>
      </c>
      <c r="Q46" s="38">
        <f t="shared" si="23"/>
        <v>2.4</v>
      </c>
      <c r="R46" s="38">
        <f t="shared" si="23"/>
        <v>2.4</v>
      </c>
      <c r="S46" s="38">
        <f t="shared" si="23"/>
        <v>2.4</v>
      </c>
      <c r="T46" s="38">
        <f t="shared" si="23"/>
        <v>2.4</v>
      </c>
      <c r="U46" s="38">
        <f t="shared" si="23"/>
        <v>2.4</v>
      </c>
      <c r="V46" s="38">
        <f t="shared" si="23"/>
        <v>2.4</v>
      </c>
      <c r="W46" s="38">
        <f t="shared" si="23"/>
        <v>2.4</v>
      </c>
      <c r="X46" s="38">
        <f t="shared" si="23"/>
        <v>2.4</v>
      </c>
      <c r="Y46" s="38">
        <f t="shared" si="23"/>
        <v>2.4</v>
      </c>
      <c r="Z46" s="38">
        <f t="shared" si="23"/>
        <v>2.4</v>
      </c>
      <c r="AA46" s="38">
        <f t="shared" si="23"/>
        <v>2.4</v>
      </c>
      <c r="AB46" s="38">
        <f t="shared" si="23"/>
        <v>2.4</v>
      </c>
      <c r="AC46" s="38">
        <f t="shared" si="23"/>
        <v>1.68</v>
      </c>
      <c r="AD46" s="37"/>
      <c r="AE46" s="25"/>
      <c r="AF46" s="3"/>
      <c r="AG46" s="3"/>
    </row>
    <row r="47" spans="1:45" s="2" customFormat="1" x14ac:dyDescent="0.2">
      <c r="A47" s="39"/>
      <c r="B47" s="219"/>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1"/>
      <c r="AD47" s="37"/>
      <c r="AE47" s="3"/>
      <c r="AF47" s="3"/>
      <c r="AG47" s="3"/>
    </row>
    <row r="48" spans="1:45" s="2" customFormat="1" ht="12.75" x14ac:dyDescent="0.2">
      <c r="A48" s="36" t="s">
        <v>108</v>
      </c>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3"/>
      <c r="AE48" s="3"/>
      <c r="AF48" s="3"/>
      <c r="AG48" s="3"/>
    </row>
    <row r="49" spans="1:33" s="2" customFormat="1" x14ac:dyDescent="0.2">
      <c r="A49" s="28" t="s">
        <v>109</v>
      </c>
      <c r="B49" s="32">
        <f t="shared" ref="B49:AC49" si="24">$B$79</f>
        <v>12</v>
      </c>
      <c r="C49" s="32">
        <f t="shared" si="24"/>
        <v>12</v>
      </c>
      <c r="D49" s="32">
        <f t="shared" si="24"/>
        <v>12</v>
      </c>
      <c r="E49" s="32">
        <f t="shared" si="24"/>
        <v>12</v>
      </c>
      <c r="F49" s="32">
        <f t="shared" si="24"/>
        <v>12</v>
      </c>
      <c r="G49" s="32">
        <f t="shared" si="24"/>
        <v>12</v>
      </c>
      <c r="H49" s="32">
        <f t="shared" si="24"/>
        <v>12</v>
      </c>
      <c r="I49" s="32">
        <f t="shared" si="24"/>
        <v>12</v>
      </c>
      <c r="J49" s="32">
        <f t="shared" si="24"/>
        <v>12</v>
      </c>
      <c r="K49" s="32">
        <f t="shared" si="24"/>
        <v>12</v>
      </c>
      <c r="L49" s="32">
        <f t="shared" si="24"/>
        <v>12</v>
      </c>
      <c r="M49" s="32">
        <f t="shared" si="24"/>
        <v>12</v>
      </c>
      <c r="N49" s="32">
        <f t="shared" si="24"/>
        <v>12</v>
      </c>
      <c r="O49" s="32">
        <f t="shared" si="24"/>
        <v>12</v>
      </c>
      <c r="P49" s="32">
        <f t="shared" si="24"/>
        <v>12</v>
      </c>
      <c r="Q49" s="32">
        <f t="shared" si="24"/>
        <v>12</v>
      </c>
      <c r="R49" s="32">
        <f t="shared" si="24"/>
        <v>12</v>
      </c>
      <c r="S49" s="32">
        <f t="shared" si="24"/>
        <v>12</v>
      </c>
      <c r="T49" s="32">
        <f t="shared" si="24"/>
        <v>12</v>
      </c>
      <c r="U49" s="32">
        <f t="shared" si="24"/>
        <v>12</v>
      </c>
      <c r="V49" s="32">
        <f t="shared" si="24"/>
        <v>12</v>
      </c>
      <c r="W49" s="32">
        <f t="shared" si="24"/>
        <v>12</v>
      </c>
      <c r="X49" s="32">
        <f t="shared" si="24"/>
        <v>12</v>
      </c>
      <c r="Y49" s="32">
        <f t="shared" si="24"/>
        <v>12</v>
      </c>
      <c r="Z49" s="32">
        <f t="shared" si="24"/>
        <v>12</v>
      </c>
      <c r="AA49" s="32">
        <f t="shared" si="24"/>
        <v>12</v>
      </c>
      <c r="AB49" s="31">
        <f t="shared" si="24"/>
        <v>12</v>
      </c>
      <c r="AC49" s="27">
        <f t="shared" si="24"/>
        <v>12</v>
      </c>
      <c r="AE49" s="3"/>
      <c r="AF49" s="3"/>
      <c r="AG49" s="3"/>
    </row>
    <row r="50" spans="1:33" s="2" customFormat="1" x14ac:dyDescent="0.2">
      <c r="A50" s="28" t="s">
        <v>110</v>
      </c>
      <c r="B50" s="30">
        <f t="shared" ref="B50:AB50" si="25">$B$80</f>
        <v>12</v>
      </c>
      <c r="C50" s="30">
        <f t="shared" si="25"/>
        <v>12</v>
      </c>
      <c r="D50" s="30">
        <f t="shared" si="25"/>
        <v>12</v>
      </c>
      <c r="E50" s="30">
        <f t="shared" si="25"/>
        <v>12</v>
      </c>
      <c r="F50" s="30">
        <f t="shared" si="25"/>
        <v>12</v>
      </c>
      <c r="G50" s="30">
        <f t="shared" si="25"/>
        <v>12</v>
      </c>
      <c r="H50" s="30">
        <f t="shared" si="25"/>
        <v>12</v>
      </c>
      <c r="I50" s="30">
        <f t="shared" si="25"/>
        <v>12</v>
      </c>
      <c r="J50" s="30">
        <f t="shared" si="25"/>
        <v>12</v>
      </c>
      <c r="K50" s="30">
        <f t="shared" si="25"/>
        <v>12</v>
      </c>
      <c r="L50" s="30">
        <f t="shared" si="25"/>
        <v>12</v>
      </c>
      <c r="M50" s="30">
        <f t="shared" si="25"/>
        <v>12</v>
      </c>
      <c r="N50" s="30">
        <f t="shared" si="25"/>
        <v>12</v>
      </c>
      <c r="O50" s="30">
        <f t="shared" si="25"/>
        <v>12</v>
      </c>
      <c r="P50" s="30">
        <f t="shared" si="25"/>
        <v>12</v>
      </c>
      <c r="Q50" s="30">
        <f t="shared" si="25"/>
        <v>12</v>
      </c>
      <c r="R50" s="30">
        <f t="shared" si="25"/>
        <v>12</v>
      </c>
      <c r="S50" s="30">
        <f t="shared" si="25"/>
        <v>12</v>
      </c>
      <c r="T50" s="30">
        <f t="shared" si="25"/>
        <v>12</v>
      </c>
      <c r="U50" s="30">
        <f t="shared" si="25"/>
        <v>12</v>
      </c>
      <c r="V50" s="30">
        <f t="shared" si="25"/>
        <v>12</v>
      </c>
      <c r="W50" s="30">
        <f t="shared" si="25"/>
        <v>12</v>
      </c>
      <c r="X50" s="30">
        <f t="shared" si="25"/>
        <v>12</v>
      </c>
      <c r="Y50" s="30">
        <f t="shared" si="25"/>
        <v>12</v>
      </c>
      <c r="Z50" s="30">
        <f t="shared" si="25"/>
        <v>12</v>
      </c>
      <c r="AA50" s="30">
        <f t="shared" si="25"/>
        <v>12</v>
      </c>
      <c r="AB50" s="30">
        <f t="shared" si="25"/>
        <v>12</v>
      </c>
      <c r="AC50" s="27">
        <f>ROUNDUP(IF(AC$13="Deploy",MAX((AC$70/100)*$B80,$B80),(AC$70/100)*$B80),0)</f>
        <v>2</v>
      </c>
      <c r="AE50" s="3"/>
      <c r="AF50" s="3"/>
      <c r="AG50" s="3"/>
    </row>
    <row r="51" spans="1:33" s="2" customFormat="1" x14ac:dyDescent="0.2">
      <c r="A51" s="28" t="s">
        <v>111</v>
      </c>
      <c r="B51" s="29">
        <f t="shared" ref="B51:AC51" si="26">$B$81</f>
        <v>12</v>
      </c>
      <c r="C51" s="29">
        <f t="shared" si="26"/>
        <v>12</v>
      </c>
      <c r="D51" s="29">
        <f t="shared" si="26"/>
        <v>12</v>
      </c>
      <c r="E51" s="29">
        <f t="shared" si="26"/>
        <v>12</v>
      </c>
      <c r="F51" s="29">
        <f t="shared" si="26"/>
        <v>12</v>
      </c>
      <c r="G51" s="29">
        <f t="shared" si="26"/>
        <v>12</v>
      </c>
      <c r="H51" s="29">
        <f t="shared" si="26"/>
        <v>12</v>
      </c>
      <c r="I51" s="29">
        <f t="shared" si="26"/>
        <v>12</v>
      </c>
      <c r="J51" s="29">
        <f t="shared" si="26"/>
        <v>12</v>
      </c>
      <c r="K51" s="29">
        <f t="shared" si="26"/>
        <v>12</v>
      </c>
      <c r="L51" s="29">
        <f t="shared" si="26"/>
        <v>12</v>
      </c>
      <c r="M51" s="29">
        <f t="shared" si="26"/>
        <v>12</v>
      </c>
      <c r="N51" s="29">
        <f t="shared" si="26"/>
        <v>12</v>
      </c>
      <c r="O51" s="29">
        <f t="shared" si="26"/>
        <v>12</v>
      </c>
      <c r="P51" s="29">
        <f t="shared" si="26"/>
        <v>12</v>
      </c>
      <c r="Q51" s="29">
        <f t="shared" si="26"/>
        <v>12</v>
      </c>
      <c r="R51" s="29">
        <f t="shared" si="26"/>
        <v>12</v>
      </c>
      <c r="S51" s="29">
        <f t="shared" si="26"/>
        <v>12</v>
      </c>
      <c r="T51" s="29">
        <f t="shared" si="26"/>
        <v>12</v>
      </c>
      <c r="U51" s="29">
        <f t="shared" si="26"/>
        <v>12</v>
      </c>
      <c r="V51" s="29">
        <f t="shared" si="26"/>
        <v>12</v>
      </c>
      <c r="W51" s="29">
        <f t="shared" si="26"/>
        <v>12</v>
      </c>
      <c r="X51" s="29">
        <f t="shared" si="26"/>
        <v>12</v>
      </c>
      <c r="Y51" s="29">
        <f t="shared" si="26"/>
        <v>12</v>
      </c>
      <c r="Z51" s="29">
        <f t="shared" si="26"/>
        <v>12</v>
      </c>
      <c r="AA51" s="29">
        <f t="shared" si="26"/>
        <v>12</v>
      </c>
      <c r="AB51" s="29">
        <f t="shared" si="26"/>
        <v>12</v>
      </c>
      <c r="AC51" s="29">
        <f t="shared" si="26"/>
        <v>12</v>
      </c>
      <c r="AE51" s="3"/>
      <c r="AF51" s="3"/>
      <c r="AG51" s="3"/>
    </row>
    <row r="52" spans="1:33" s="2" customFormat="1" x14ac:dyDescent="0.2">
      <c r="A52" s="28" t="s">
        <v>112</v>
      </c>
      <c r="B52" s="29">
        <f t="shared" ref="B52:Q52" si="27">$B$82</f>
        <v>12</v>
      </c>
      <c r="C52" s="29">
        <f t="shared" si="27"/>
        <v>12</v>
      </c>
      <c r="D52" s="29">
        <f t="shared" si="27"/>
        <v>12</v>
      </c>
      <c r="E52" s="29">
        <f t="shared" si="27"/>
        <v>12</v>
      </c>
      <c r="F52" s="29">
        <f t="shared" si="27"/>
        <v>12</v>
      </c>
      <c r="G52" s="29">
        <f t="shared" si="27"/>
        <v>12</v>
      </c>
      <c r="H52" s="29">
        <f t="shared" si="27"/>
        <v>12</v>
      </c>
      <c r="I52" s="29">
        <f t="shared" si="27"/>
        <v>12</v>
      </c>
      <c r="J52" s="29">
        <f t="shared" si="27"/>
        <v>12</v>
      </c>
      <c r="K52" s="29">
        <f t="shared" si="27"/>
        <v>12</v>
      </c>
      <c r="L52" s="29">
        <f t="shared" si="27"/>
        <v>12</v>
      </c>
      <c r="M52" s="29">
        <f t="shared" si="27"/>
        <v>12</v>
      </c>
      <c r="N52" s="29">
        <f t="shared" si="27"/>
        <v>12</v>
      </c>
      <c r="O52" s="29">
        <f t="shared" si="27"/>
        <v>12</v>
      </c>
      <c r="P52" s="29">
        <f t="shared" si="27"/>
        <v>12</v>
      </c>
      <c r="Q52" s="29">
        <f t="shared" si="27"/>
        <v>12</v>
      </c>
      <c r="R52" s="29">
        <f t="shared" ref="R52:Z52" si="28">R51</f>
        <v>12</v>
      </c>
      <c r="S52" s="29">
        <f t="shared" si="28"/>
        <v>12</v>
      </c>
      <c r="T52" s="29">
        <f t="shared" si="28"/>
        <v>12</v>
      </c>
      <c r="U52" s="29">
        <f t="shared" si="28"/>
        <v>12</v>
      </c>
      <c r="V52" s="29">
        <f t="shared" si="28"/>
        <v>12</v>
      </c>
      <c r="W52" s="29">
        <f t="shared" si="28"/>
        <v>12</v>
      </c>
      <c r="X52" s="29">
        <f t="shared" si="28"/>
        <v>12</v>
      </c>
      <c r="Y52" s="29">
        <f t="shared" si="28"/>
        <v>12</v>
      </c>
      <c r="Z52" s="29">
        <f t="shared" si="28"/>
        <v>12</v>
      </c>
      <c r="AA52" s="29">
        <f>$B$82</f>
        <v>12</v>
      </c>
      <c r="AB52" s="29">
        <f>$B$82</f>
        <v>12</v>
      </c>
      <c r="AC52" s="27">
        <f>ROUNDUP(IF(AC$13="Deploy",MAX((AC$70/100)*$B82,$B82),(AC$70/100)*$B82),0)</f>
        <v>2</v>
      </c>
      <c r="AE52" s="3"/>
      <c r="AF52" s="3"/>
      <c r="AG52" s="3"/>
    </row>
    <row r="53" spans="1:33" s="2" customFormat="1" x14ac:dyDescent="0.2">
      <c r="A53" s="28" t="str">
        <f>A83</f>
        <v>≥ L3 Pilot (TAC)</v>
      </c>
      <c r="B53" s="238">
        <f>ROUNDUP(IF(B$13="Deploy",MAX((B$73/100)*$B83,$B83),(B$73/100)*$B83),0)</f>
        <v>3</v>
      </c>
      <c r="C53" s="238">
        <f t="shared" ref="C53:AC61" si="29">ROUNDUP(IF(C$13="Deploy",MAX((C$73/100)*$B83,$B83),(C$73/100)*$B83),0)</f>
        <v>3</v>
      </c>
      <c r="D53" s="238">
        <f t="shared" si="29"/>
        <v>3</v>
      </c>
      <c r="E53" s="238">
        <f t="shared" si="29"/>
        <v>3</v>
      </c>
      <c r="F53" s="238">
        <f t="shared" si="29"/>
        <v>3</v>
      </c>
      <c r="G53" s="238">
        <f t="shared" si="29"/>
        <v>3</v>
      </c>
      <c r="H53" s="238">
        <f t="shared" si="29"/>
        <v>3</v>
      </c>
      <c r="I53" s="238">
        <f t="shared" si="29"/>
        <v>4</v>
      </c>
      <c r="J53" s="238">
        <f t="shared" si="29"/>
        <v>4</v>
      </c>
      <c r="K53" s="238">
        <f t="shared" si="29"/>
        <v>4</v>
      </c>
      <c r="L53" s="238">
        <f t="shared" si="29"/>
        <v>5</v>
      </c>
      <c r="M53" s="238">
        <f t="shared" si="29"/>
        <v>6</v>
      </c>
      <c r="N53" s="238">
        <f t="shared" si="29"/>
        <v>6</v>
      </c>
      <c r="O53" s="238">
        <f t="shared" si="29"/>
        <v>6</v>
      </c>
      <c r="P53" s="238">
        <f t="shared" si="29"/>
        <v>6</v>
      </c>
      <c r="Q53" s="238">
        <f t="shared" si="29"/>
        <v>6</v>
      </c>
      <c r="R53" s="238">
        <f t="shared" si="29"/>
        <v>6</v>
      </c>
      <c r="S53" s="238">
        <f t="shared" si="29"/>
        <v>6</v>
      </c>
      <c r="T53" s="238">
        <f t="shared" si="29"/>
        <v>6</v>
      </c>
      <c r="U53" s="238">
        <f t="shared" si="29"/>
        <v>6</v>
      </c>
      <c r="V53" s="238">
        <f t="shared" si="29"/>
        <v>6</v>
      </c>
      <c r="W53" s="238">
        <f t="shared" si="29"/>
        <v>6</v>
      </c>
      <c r="X53" s="238">
        <f t="shared" si="29"/>
        <v>6</v>
      </c>
      <c r="Y53" s="238">
        <f t="shared" si="29"/>
        <v>6</v>
      </c>
      <c r="Z53" s="238">
        <f t="shared" si="29"/>
        <v>6</v>
      </c>
      <c r="AA53" s="238">
        <f t="shared" si="29"/>
        <v>6</v>
      </c>
      <c r="AB53" s="238">
        <f t="shared" si="29"/>
        <v>5</v>
      </c>
      <c r="AC53" s="238">
        <f t="shared" si="29"/>
        <v>3</v>
      </c>
      <c r="AE53" s="3"/>
      <c r="AF53" s="3"/>
      <c r="AG53" s="3"/>
    </row>
    <row r="54" spans="1:33" s="2" customFormat="1" x14ac:dyDescent="0.2">
      <c r="A54" s="28" t="str">
        <f t="shared" ref="A54:A61" si="30">A84</f>
        <v>≥ L2 Pilot (T2P)</v>
      </c>
      <c r="B54" s="238">
        <f t="shared" ref="B54:Q61" si="31">ROUNDUP(IF(B$13="Deploy",MAX((B$73/100)*$B84,$B84),(B$73/100)*$B84),0)</f>
        <v>3</v>
      </c>
      <c r="C54" s="238">
        <f t="shared" si="31"/>
        <v>3</v>
      </c>
      <c r="D54" s="238">
        <f t="shared" si="31"/>
        <v>3</v>
      </c>
      <c r="E54" s="238">
        <f t="shared" si="31"/>
        <v>3</v>
      </c>
      <c r="F54" s="238">
        <f t="shared" si="31"/>
        <v>3</v>
      </c>
      <c r="G54" s="238">
        <f t="shared" si="31"/>
        <v>3</v>
      </c>
      <c r="H54" s="238">
        <f t="shared" si="31"/>
        <v>3</v>
      </c>
      <c r="I54" s="238">
        <f t="shared" si="31"/>
        <v>4</v>
      </c>
      <c r="J54" s="238">
        <f t="shared" si="31"/>
        <v>4</v>
      </c>
      <c r="K54" s="238">
        <f t="shared" si="31"/>
        <v>4</v>
      </c>
      <c r="L54" s="238">
        <f t="shared" si="31"/>
        <v>5</v>
      </c>
      <c r="M54" s="238">
        <f t="shared" si="31"/>
        <v>6</v>
      </c>
      <c r="N54" s="238">
        <f t="shared" si="31"/>
        <v>6</v>
      </c>
      <c r="O54" s="238">
        <f t="shared" si="31"/>
        <v>6</v>
      </c>
      <c r="P54" s="238">
        <f t="shared" si="31"/>
        <v>6</v>
      </c>
      <c r="Q54" s="238">
        <f t="shared" si="31"/>
        <v>6</v>
      </c>
      <c r="R54" s="238">
        <f t="shared" si="29"/>
        <v>6</v>
      </c>
      <c r="S54" s="238">
        <f t="shared" si="29"/>
        <v>6</v>
      </c>
      <c r="T54" s="238">
        <f t="shared" si="29"/>
        <v>6</v>
      </c>
      <c r="U54" s="238">
        <f t="shared" si="29"/>
        <v>6</v>
      </c>
      <c r="V54" s="238">
        <f t="shared" si="29"/>
        <v>6</v>
      </c>
      <c r="W54" s="238">
        <f t="shared" si="29"/>
        <v>6</v>
      </c>
      <c r="X54" s="238">
        <f t="shared" si="29"/>
        <v>6</v>
      </c>
      <c r="Y54" s="238">
        <f t="shared" si="29"/>
        <v>6</v>
      </c>
      <c r="Z54" s="238">
        <f t="shared" si="29"/>
        <v>6</v>
      </c>
      <c r="AA54" s="238">
        <f t="shared" si="29"/>
        <v>6</v>
      </c>
      <c r="AB54" s="238">
        <f t="shared" si="29"/>
        <v>5</v>
      </c>
      <c r="AC54" s="238">
        <f t="shared" si="29"/>
        <v>3</v>
      </c>
      <c r="AE54" s="3"/>
      <c r="AF54" s="3"/>
      <c r="AG54" s="3"/>
    </row>
    <row r="55" spans="1:33" s="2" customFormat="1" x14ac:dyDescent="0.2">
      <c r="A55" s="28" t="str">
        <f t="shared" si="30"/>
        <v>≥ L1 Pilot (PQM)</v>
      </c>
      <c r="B55" s="238">
        <f t="shared" si="31"/>
        <v>5</v>
      </c>
      <c r="C55" s="238">
        <f t="shared" si="29"/>
        <v>5</v>
      </c>
      <c r="D55" s="238">
        <f t="shared" si="29"/>
        <v>5</v>
      </c>
      <c r="E55" s="238">
        <f t="shared" si="29"/>
        <v>5</v>
      </c>
      <c r="F55" s="238">
        <f t="shared" si="29"/>
        <v>5</v>
      </c>
      <c r="G55" s="238">
        <f t="shared" si="29"/>
        <v>5</v>
      </c>
      <c r="H55" s="238">
        <f t="shared" si="29"/>
        <v>6</v>
      </c>
      <c r="I55" s="238">
        <f t="shared" si="29"/>
        <v>7</v>
      </c>
      <c r="J55" s="238">
        <f t="shared" si="29"/>
        <v>8</v>
      </c>
      <c r="K55" s="238">
        <f t="shared" si="29"/>
        <v>8</v>
      </c>
      <c r="L55" s="238">
        <f t="shared" si="29"/>
        <v>9</v>
      </c>
      <c r="M55" s="238">
        <f t="shared" si="29"/>
        <v>11</v>
      </c>
      <c r="N55" s="238">
        <f t="shared" si="29"/>
        <v>11</v>
      </c>
      <c r="O55" s="238">
        <f t="shared" si="29"/>
        <v>11</v>
      </c>
      <c r="P55" s="238">
        <f t="shared" si="29"/>
        <v>11</v>
      </c>
      <c r="Q55" s="238">
        <f t="shared" si="29"/>
        <v>11</v>
      </c>
      <c r="R55" s="238">
        <f t="shared" si="29"/>
        <v>12</v>
      </c>
      <c r="S55" s="238">
        <f t="shared" si="29"/>
        <v>12</v>
      </c>
      <c r="T55" s="238">
        <f t="shared" si="29"/>
        <v>12</v>
      </c>
      <c r="U55" s="238">
        <f t="shared" si="29"/>
        <v>12</v>
      </c>
      <c r="V55" s="238">
        <f t="shared" si="29"/>
        <v>12</v>
      </c>
      <c r="W55" s="238">
        <f t="shared" si="29"/>
        <v>12</v>
      </c>
      <c r="X55" s="238">
        <f t="shared" si="29"/>
        <v>12</v>
      </c>
      <c r="Y55" s="238">
        <f t="shared" si="29"/>
        <v>11</v>
      </c>
      <c r="Z55" s="238">
        <f t="shared" si="29"/>
        <v>11</v>
      </c>
      <c r="AA55" s="238">
        <f t="shared" si="29"/>
        <v>11</v>
      </c>
      <c r="AB55" s="238">
        <f t="shared" si="29"/>
        <v>10</v>
      </c>
      <c r="AC55" s="238">
        <f t="shared" si="29"/>
        <v>5</v>
      </c>
      <c r="AE55" s="3"/>
      <c r="AF55" s="3"/>
      <c r="AG55" s="3"/>
    </row>
    <row r="56" spans="1:33" s="2" customFormat="1" x14ac:dyDescent="0.2">
      <c r="A56" s="28" t="str">
        <f t="shared" si="30"/>
        <v>≥ L3 Aircrewman (TCC)</v>
      </c>
      <c r="B56" s="238">
        <f t="shared" si="31"/>
        <v>3</v>
      </c>
      <c r="C56" s="238">
        <f t="shared" si="29"/>
        <v>3</v>
      </c>
      <c r="D56" s="238">
        <f t="shared" si="29"/>
        <v>3</v>
      </c>
      <c r="E56" s="238">
        <f t="shared" si="29"/>
        <v>3</v>
      </c>
      <c r="F56" s="238">
        <f t="shared" si="29"/>
        <v>3</v>
      </c>
      <c r="G56" s="238">
        <f t="shared" si="29"/>
        <v>3</v>
      </c>
      <c r="H56" s="238">
        <f t="shared" si="29"/>
        <v>3</v>
      </c>
      <c r="I56" s="238">
        <f t="shared" si="29"/>
        <v>4</v>
      </c>
      <c r="J56" s="238">
        <f t="shared" si="29"/>
        <v>4</v>
      </c>
      <c r="K56" s="238">
        <f t="shared" si="29"/>
        <v>4</v>
      </c>
      <c r="L56" s="238">
        <f t="shared" si="29"/>
        <v>5</v>
      </c>
      <c r="M56" s="238">
        <f t="shared" si="29"/>
        <v>6</v>
      </c>
      <c r="N56" s="238">
        <f t="shared" si="29"/>
        <v>6</v>
      </c>
      <c r="O56" s="238">
        <f t="shared" si="29"/>
        <v>6</v>
      </c>
      <c r="P56" s="238">
        <f t="shared" si="29"/>
        <v>6</v>
      </c>
      <c r="Q56" s="238">
        <f t="shared" si="29"/>
        <v>6</v>
      </c>
      <c r="R56" s="238">
        <f t="shared" si="29"/>
        <v>6</v>
      </c>
      <c r="S56" s="238">
        <f t="shared" si="29"/>
        <v>6</v>
      </c>
      <c r="T56" s="238">
        <f t="shared" si="29"/>
        <v>6</v>
      </c>
      <c r="U56" s="238">
        <f t="shared" si="29"/>
        <v>6</v>
      </c>
      <c r="V56" s="238">
        <f t="shared" si="29"/>
        <v>6</v>
      </c>
      <c r="W56" s="238">
        <f t="shared" si="29"/>
        <v>6</v>
      </c>
      <c r="X56" s="238">
        <f t="shared" si="29"/>
        <v>6</v>
      </c>
      <c r="Y56" s="238">
        <f t="shared" si="29"/>
        <v>6</v>
      </c>
      <c r="Z56" s="238">
        <f t="shared" si="29"/>
        <v>6</v>
      </c>
      <c r="AA56" s="238">
        <f t="shared" si="29"/>
        <v>6</v>
      </c>
      <c r="AB56" s="238">
        <f t="shared" si="29"/>
        <v>5</v>
      </c>
      <c r="AC56" s="238">
        <f t="shared" si="29"/>
        <v>3</v>
      </c>
      <c r="AE56" s="3"/>
      <c r="AF56" s="3"/>
      <c r="AG56" s="3"/>
    </row>
    <row r="57" spans="1:33" s="2" customFormat="1" x14ac:dyDescent="0.2">
      <c r="A57" s="28" t="str">
        <f t="shared" si="30"/>
        <v>≥ L2 Aircrewman (T2C)</v>
      </c>
      <c r="B57" s="238">
        <f t="shared" si="31"/>
        <v>5</v>
      </c>
      <c r="C57" s="238">
        <f t="shared" si="29"/>
        <v>5</v>
      </c>
      <c r="D57" s="238">
        <f t="shared" si="29"/>
        <v>5</v>
      </c>
      <c r="E57" s="238">
        <f t="shared" si="29"/>
        <v>5</v>
      </c>
      <c r="F57" s="238">
        <f t="shared" si="29"/>
        <v>5</v>
      </c>
      <c r="G57" s="238">
        <f t="shared" si="29"/>
        <v>5</v>
      </c>
      <c r="H57" s="238">
        <f t="shared" si="29"/>
        <v>6</v>
      </c>
      <c r="I57" s="238">
        <f t="shared" si="29"/>
        <v>7</v>
      </c>
      <c r="J57" s="238">
        <f t="shared" si="29"/>
        <v>8</v>
      </c>
      <c r="K57" s="238">
        <f t="shared" si="29"/>
        <v>8</v>
      </c>
      <c r="L57" s="238">
        <f t="shared" si="29"/>
        <v>9</v>
      </c>
      <c r="M57" s="238">
        <f t="shared" si="29"/>
        <v>11</v>
      </c>
      <c r="N57" s="238">
        <f t="shared" si="29"/>
        <v>11</v>
      </c>
      <c r="O57" s="238">
        <f t="shared" si="29"/>
        <v>11</v>
      </c>
      <c r="P57" s="238">
        <f t="shared" si="29"/>
        <v>11</v>
      </c>
      <c r="Q57" s="238">
        <f t="shared" si="29"/>
        <v>11</v>
      </c>
      <c r="R57" s="238">
        <f t="shared" si="29"/>
        <v>12</v>
      </c>
      <c r="S57" s="238">
        <f t="shared" si="29"/>
        <v>12</v>
      </c>
      <c r="T57" s="238">
        <f t="shared" si="29"/>
        <v>12</v>
      </c>
      <c r="U57" s="238">
        <f t="shared" si="29"/>
        <v>12</v>
      </c>
      <c r="V57" s="238">
        <f t="shared" si="29"/>
        <v>12</v>
      </c>
      <c r="W57" s="238">
        <f t="shared" si="29"/>
        <v>12</v>
      </c>
      <c r="X57" s="238">
        <f t="shared" si="29"/>
        <v>12</v>
      </c>
      <c r="Y57" s="238">
        <f t="shared" si="29"/>
        <v>11</v>
      </c>
      <c r="Z57" s="238">
        <f t="shared" si="29"/>
        <v>11</v>
      </c>
      <c r="AA57" s="238">
        <f t="shared" si="29"/>
        <v>11</v>
      </c>
      <c r="AB57" s="238">
        <f t="shared" si="29"/>
        <v>10</v>
      </c>
      <c r="AC57" s="238">
        <f t="shared" si="29"/>
        <v>5</v>
      </c>
      <c r="AE57" s="3"/>
      <c r="AF57" s="3"/>
      <c r="AG57" s="3"/>
    </row>
    <row r="58" spans="1:33" s="2" customFormat="1" x14ac:dyDescent="0.2">
      <c r="A58" s="28" t="str">
        <f t="shared" si="30"/>
        <v>≥ L1 Aircrewmen</v>
      </c>
      <c r="B58" s="238">
        <f t="shared" si="31"/>
        <v>5</v>
      </c>
      <c r="C58" s="238">
        <f t="shared" si="29"/>
        <v>5</v>
      </c>
      <c r="D58" s="238">
        <f t="shared" si="29"/>
        <v>5</v>
      </c>
      <c r="E58" s="238">
        <f t="shared" si="29"/>
        <v>5</v>
      </c>
      <c r="F58" s="238">
        <f t="shared" si="29"/>
        <v>5</v>
      </c>
      <c r="G58" s="238">
        <f t="shared" si="29"/>
        <v>5</v>
      </c>
      <c r="H58" s="238">
        <f t="shared" si="29"/>
        <v>6</v>
      </c>
      <c r="I58" s="238">
        <f t="shared" si="29"/>
        <v>7</v>
      </c>
      <c r="J58" s="238">
        <f t="shared" si="29"/>
        <v>8</v>
      </c>
      <c r="K58" s="238">
        <f t="shared" si="29"/>
        <v>8</v>
      </c>
      <c r="L58" s="238">
        <f t="shared" si="29"/>
        <v>9</v>
      </c>
      <c r="M58" s="238">
        <f t="shared" si="29"/>
        <v>11</v>
      </c>
      <c r="N58" s="238">
        <f t="shared" si="29"/>
        <v>11</v>
      </c>
      <c r="O58" s="238">
        <f t="shared" si="29"/>
        <v>11</v>
      </c>
      <c r="P58" s="238">
        <f t="shared" si="29"/>
        <v>11</v>
      </c>
      <c r="Q58" s="238">
        <f t="shared" si="29"/>
        <v>11</v>
      </c>
      <c r="R58" s="238">
        <f t="shared" si="29"/>
        <v>12</v>
      </c>
      <c r="S58" s="238">
        <f t="shared" si="29"/>
        <v>12</v>
      </c>
      <c r="T58" s="238">
        <f t="shared" si="29"/>
        <v>12</v>
      </c>
      <c r="U58" s="238">
        <f t="shared" si="29"/>
        <v>12</v>
      </c>
      <c r="V58" s="238">
        <f t="shared" si="29"/>
        <v>12</v>
      </c>
      <c r="W58" s="238">
        <f t="shared" si="29"/>
        <v>12</v>
      </c>
      <c r="X58" s="238">
        <f t="shared" si="29"/>
        <v>12</v>
      </c>
      <c r="Y58" s="238">
        <f t="shared" si="29"/>
        <v>11</v>
      </c>
      <c r="Z58" s="238">
        <f t="shared" si="29"/>
        <v>11</v>
      </c>
      <c r="AA58" s="238">
        <f t="shared" si="29"/>
        <v>11</v>
      </c>
      <c r="AB58" s="238">
        <f t="shared" si="29"/>
        <v>10</v>
      </c>
      <c r="AC58" s="238">
        <f t="shared" si="29"/>
        <v>5</v>
      </c>
      <c r="AE58" s="3"/>
      <c r="AF58" s="3"/>
      <c r="AG58" s="3"/>
    </row>
    <row r="59" spans="1:33" s="2" customFormat="1" x14ac:dyDescent="0.2">
      <c r="A59" s="28" t="str">
        <f t="shared" si="30"/>
        <v>CVN Qual (Current) ≥ L3 Pilot</v>
      </c>
      <c r="B59" s="238">
        <f t="shared" si="31"/>
        <v>3</v>
      </c>
      <c r="C59" s="238">
        <f t="shared" si="29"/>
        <v>3</v>
      </c>
      <c r="D59" s="238">
        <f t="shared" si="29"/>
        <v>3</v>
      </c>
      <c r="E59" s="238">
        <f t="shared" si="29"/>
        <v>3</v>
      </c>
      <c r="F59" s="238">
        <f t="shared" si="29"/>
        <v>3</v>
      </c>
      <c r="G59" s="238">
        <f t="shared" si="29"/>
        <v>3</v>
      </c>
      <c r="H59" s="238">
        <f t="shared" si="29"/>
        <v>3</v>
      </c>
      <c r="I59" s="238">
        <f t="shared" si="29"/>
        <v>4</v>
      </c>
      <c r="J59" s="238">
        <f t="shared" si="29"/>
        <v>4</v>
      </c>
      <c r="K59" s="238">
        <f t="shared" si="29"/>
        <v>4</v>
      </c>
      <c r="L59" s="238">
        <f t="shared" si="29"/>
        <v>5</v>
      </c>
      <c r="M59" s="238">
        <f t="shared" si="29"/>
        <v>6</v>
      </c>
      <c r="N59" s="238">
        <f t="shared" si="29"/>
        <v>6</v>
      </c>
      <c r="O59" s="238">
        <f t="shared" si="29"/>
        <v>6</v>
      </c>
      <c r="P59" s="238">
        <f t="shared" si="29"/>
        <v>6</v>
      </c>
      <c r="Q59" s="238">
        <f t="shared" si="29"/>
        <v>6</v>
      </c>
      <c r="R59" s="238">
        <f t="shared" si="29"/>
        <v>6</v>
      </c>
      <c r="S59" s="238">
        <f t="shared" si="29"/>
        <v>6</v>
      </c>
      <c r="T59" s="238">
        <f t="shared" si="29"/>
        <v>6</v>
      </c>
      <c r="U59" s="238">
        <f t="shared" si="29"/>
        <v>6</v>
      </c>
      <c r="V59" s="238">
        <f t="shared" si="29"/>
        <v>6</v>
      </c>
      <c r="W59" s="238">
        <f t="shared" si="29"/>
        <v>6</v>
      </c>
      <c r="X59" s="238">
        <f t="shared" si="29"/>
        <v>6</v>
      </c>
      <c r="Y59" s="238">
        <f t="shared" si="29"/>
        <v>6</v>
      </c>
      <c r="Z59" s="238">
        <f t="shared" si="29"/>
        <v>6</v>
      </c>
      <c r="AA59" s="238">
        <f t="shared" si="29"/>
        <v>6</v>
      </c>
      <c r="AB59" s="238">
        <f t="shared" si="29"/>
        <v>5</v>
      </c>
      <c r="AC59" s="238">
        <f t="shared" si="29"/>
        <v>3</v>
      </c>
      <c r="AE59" s="3"/>
      <c r="AF59" s="3"/>
      <c r="AG59" s="3"/>
    </row>
    <row r="60" spans="1:33" s="2" customFormat="1" x14ac:dyDescent="0.2">
      <c r="A60" s="28" t="str">
        <f t="shared" si="30"/>
        <v>LHA/LHD Qual (Current) ≥ L3 Pilot</v>
      </c>
      <c r="B60" s="238">
        <f t="shared" si="31"/>
        <v>2</v>
      </c>
      <c r="C60" s="238">
        <f t="shared" si="29"/>
        <v>2</v>
      </c>
      <c r="D60" s="238">
        <f t="shared" si="29"/>
        <v>2</v>
      </c>
      <c r="E60" s="238">
        <f t="shared" si="29"/>
        <v>2</v>
      </c>
      <c r="F60" s="238">
        <f t="shared" si="29"/>
        <v>2</v>
      </c>
      <c r="G60" s="238">
        <f t="shared" si="29"/>
        <v>2</v>
      </c>
      <c r="H60" s="238">
        <f t="shared" si="29"/>
        <v>2</v>
      </c>
      <c r="I60" s="238">
        <f t="shared" si="29"/>
        <v>2</v>
      </c>
      <c r="J60" s="238">
        <f t="shared" si="29"/>
        <v>2</v>
      </c>
      <c r="K60" s="238">
        <f t="shared" si="29"/>
        <v>2</v>
      </c>
      <c r="L60" s="238">
        <f t="shared" si="29"/>
        <v>3</v>
      </c>
      <c r="M60" s="238">
        <f t="shared" si="29"/>
        <v>3</v>
      </c>
      <c r="N60" s="238">
        <f t="shared" si="29"/>
        <v>3</v>
      </c>
      <c r="O60" s="238">
        <f t="shared" si="29"/>
        <v>3</v>
      </c>
      <c r="P60" s="238">
        <f t="shared" si="29"/>
        <v>3</v>
      </c>
      <c r="Q60" s="238">
        <f t="shared" si="29"/>
        <v>3</v>
      </c>
      <c r="R60" s="238">
        <f t="shared" si="29"/>
        <v>3</v>
      </c>
      <c r="S60" s="238">
        <f t="shared" si="29"/>
        <v>3</v>
      </c>
      <c r="T60" s="238">
        <f t="shared" si="29"/>
        <v>3</v>
      </c>
      <c r="U60" s="238">
        <f t="shared" si="29"/>
        <v>3</v>
      </c>
      <c r="V60" s="238">
        <f t="shared" si="29"/>
        <v>3</v>
      </c>
      <c r="W60" s="238">
        <f t="shared" si="29"/>
        <v>3</v>
      </c>
      <c r="X60" s="238">
        <f t="shared" si="29"/>
        <v>3</v>
      </c>
      <c r="Y60" s="238">
        <f t="shared" si="29"/>
        <v>3</v>
      </c>
      <c r="Z60" s="238">
        <f t="shared" si="29"/>
        <v>3</v>
      </c>
      <c r="AA60" s="238">
        <f t="shared" si="29"/>
        <v>3</v>
      </c>
      <c r="AB60" s="238">
        <f t="shared" si="29"/>
        <v>3</v>
      </c>
      <c r="AC60" s="238">
        <f t="shared" si="29"/>
        <v>2</v>
      </c>
      <c r="AE60" s="3"/>
      <c r="AF60" s="3"/>
      <c r="AG60" s="3"/>
    </row>
    <row r="61" spans="1:33" s="2" customFormat="1" x14ac:dyDescent="0.2">
      <c r="A61" s="28" t="str">
        <f t="shared" si="30"/>
        <v>ACS/ESB/LPD Qual (Current) ≥ L3 Pilot</v>
      </c>
      <c r="B61" s="238">
        <f t="shared" si="31"/>
        <v>2</v>
      </c>
      <c r="C61" s="238">
        <f t="shared" si="29"/>
        <v>2</v>
      </c>
      <c r="D61" s="238">
        <f t="shared" si="29"/>
        <v>2</v>
      </c>
      <c r="E61" s="238">
        <f t="shared" si="29"/>
        <v>2</v>
      </c>
      <c r="F61" s="238">
        <f t="shared" si="29"/>
        <v>2</v>
      </c>
      <c r="G61" s="238">
        <f t="shared" si="29"/>
        <v>2</v>
      </c>
      <c r="H61" s="238">
        <f t="shared" si="29"/>
        <v>2</v>
      </c>
      <c r="I61" s="238">
        <f t="shared" si="29"/>
        <v>2</v>
      </c>
      <c r="J61" s="238">
        <f t="shared" si="29"/>
        <v>2</v>
      </c>
      <c r="K61" s="238">
        <f t="shared" si="29"/>
        <v>2</v>
      </c>
      <c r="L61" s="238">
        <f t="shared" si="29"/>
        <v>3</v>
      </c>
      <c r="M61" s="238">
        <f t="shared" si="29"/>
        <v>3</v>
      </c>
      <c r="N61" s="238">
        <f t="shared" si="29"/>
        <v>3</v>
      </c>
      <c r="O61" s="238">
        <f t="shared" si="29"/>
        <v>3</v>
      </c>
      <c r="P61" s="238">
        <f t="shared" si="29"/>
        <v>3</v>
      </c>
      <c r="Q61" s="238">
        <f t="shared" si="29"/>
        <v>3</v>
      </c>
      <c r="R61" s="238">
        <f t="shared" si="29"/>
        <v>3</v>
      </c>
      <c r="S61" s="238">
        <f t="shared" si="29"/>
        <v>3</v>
      </c>
      <c r="T61" s="238">
        <f t="shared" si="29"/>
        <v>3</v>
      </c>
      <c r="U61" s="238">
        <f t="shared" si="29"/>
        <v>3</v>
      </c>
      <c r="V61" s="238">
        <f t="shared" si="29"/>
        <v>3</v>
      </c>
      <c r="W61" s="238">
        <f t="shared" si="29"/>
        <v>3</v>
      </c>
      <c r="X61" s="238">
        <f t="shared" si="29"/>
        <v>3</v>
      </c>
      <c r="Y61" s="238">
        <f t="shared" si="29"/>
        <v>3</v>
      </c>
      <c r="Z61" s="238">
        <f t="shared" si="29"/>
        <v>3</v>
      </c>
      <c r="AA61" s="238">
        <f t="shared" si="29"/>
        <v>3</v>
      </c>
      <c r="AB61" s="238">
        <f t="shared" si="29"/>
        <v>3</v>
      </c>
      <c r="AC61" s="238">
        <f t="shared" si="29"/>
        <v>2</v>
      </c>
      <c r="AE61" s="3"/>
      <c r="AF61" s="3"/>
      <c r="AG61" s="3"/>
    </row>
    <row r="62" spans="1:33" s="3" customFormat="1" x14ac:dyDescent="0.2">
      <c r="A62" s="28" t="str">
        <f>A92</f>
        <v># Skilled Crews</v>
      </c>
      <c r="B62" s="238">
        <f t="shared" ref="B62:AC62" si="32">ROUND(IF(B$13="Deploy",MAX((B$73/100)*$B92,$B92),(B$73/100)*$B92),0)</f>
        <v>2</v>
      </c>
      <c r="C62" s="238">
        <f t="shared" si="32"/>
        <v>2</v>
      </c>
      <c r="D62" s="238">
        <f t="shared" si="32"/>
        <v>2</v>
      </c>
      <c r="E62" s="238">
        <f t="shared" si="32"/>
        <v>2</v>
      </c>
      <c r="F62" s="238">
        <f t="shared" si="32"/>
        <v>2</v>
      </c>
      <c r="G62" s="238">
        <f t="shared" si="32"/>
        <v>2</v>
      </c>
      <c r="H62" s="238">
        <f t="shared" si="32"/>
        <v>3</v>
      </c>
      <c r="I62" s="238">
        <f t="shared" si="32"/>
        <v>3</v>
      </c>
      <c r="J62" s="238">
        <f t="shared" si="32"/>
        <v>4</v>
      </c>
      <c r="K62" s="238">
        <f t="shared" si="32"/>
        <v>4</v>
      </c>
      <c r="L62" s="238">
        <f t="shared" si="32"/>
        <v>5</v>
      </c>
      <c r="M62" s="238">
        <f t="shared" si="32"/>
        <v>5</v>
      </c>
      <c r="N62" s="238">
        <f t="shared" si="32"/>
        <v>5</v>
      </c>
      <c r="O62" s="238">
        <f t="shared" si="32"/>
        <v>5</v>
      </c>
      <c r="P62" s="238">
        <f t="shared" si="32"/>
        <v>5</v>
      </c>
      <c r="Q62" s="238">
        <f t="shared" si="32"/>
        <v>5</v>
      </c>
      <c r="R62" s="238">
        <f t="shared" si="32"/>
        <v>6</v>
      </c>
      <c r="S62" s="238">
        <f t="shared" si="32"/>
        <v>6</v>
      </c>
      <c r="T62" s="238">
        <f t="shared" si="32"/>
        <v>6</v>
      </c>
      <c r="U62" s="238">
        <f t="shared" si="32"/>
        <v>6</v>
      </c>
      <c r="V62" s="238">
        <f t="shared" si="32"/>
        <v>6</v>
      </c>
      <c r="W62" s="238">
        <f t="shared" si="32"/>
        <v>6</v>
      </c>
      <c r="X62" s="238">
        <f>ROUND(IF(X$13="Deploy",MAX((X$73/100)*$B92,$B92),(X$73/100)*$B92),0)</f>
        <v>6</v>
      </c>
      <c r="Y62" s="238">
        <f t="shared" si="32"/>
        <v>5</v>
      </c>
      <c r="Z62" s="238">
        <f t="shared" si="32"/>
        <v>5</v>
      </c>
      <c r="AA62" s="238">
        <f t="shared" si="32"/>
        <v>5</v>
      </c>
      <c r="AB62" s="238">
        <f t="shared" si="32"/>
        <v>5</v>
      </c>
      <c r="AC62" s="238">
        <f t="shared" si="32"/>
        <v>2</v>
      </c>
      <c r="AD62" s="2"/>
    </row>
    <row r="63" spans="1:33" s="3" customFormat="1" x14ac:dyDescent="0.2">
      <c r="A63" s="232"/>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4"/>
      <c r="AD63" s="2"/>
    </row>
    <row r="64" spans="1:33" s="3" customFormat="1" x14ac:dyDescent="0.2">
      <c r="A64" s="232"/>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4"/>
      <c r="AD64" s="2"/>
    </row>
    <row r="65" spans="1:33" s="3" customFormat="1" x14ac:dyDescent="0.2">
      <c r="A65" s="232"/>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4"/>
      <c r="AD65" s="2"/>
    </row>
    <row r="66" spans="1:33" s="3" customFormat="1" ht="12.75" thickBot="1"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
    </row>
    <row r="67" spans="1:33" s="3" customFormat="1" ht="13.5" thickBot="1" x14ac:dyDescent="0.25">
      <c r="A67" s="360" t="s">
        <v>113</v>
      </c>
      <c r="B67" s="361"/>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2"/>
      <c r="AD67" s="2"/>
    </row>
    <row r="68" spans="1:33" s="3" customFormat="1" x14ac:dyDescent="0.2">
      <c r="A68" s="306" t="s">
        <v>114</v>
      </c>
      <c r="B68" s="307">
        <f t="shared" ref="B68:AC68" si="33">MIN(100,B70+$B$74)</f>
        <v>45.303509080419353</v>
      </c>
      <c r="C68" s="307">
        <f t="shared" si="33"/>
        <v>45.303509080419353</v>
      </c>
      <c r="D68" s="307">
        <f t="shared" si="33"/>
        <v>45.303509080419353</v>
      </c>
      <c r="E68" s="307">
        <f t="shared" si="33"/>
        <v>45.303509080419353</v>
      </c>
      <c r="F68" s="307">
        <f t="shared" si="33"/>
        <v>45.303509080419353</v>
      </c>
      <c r="G68" s="307">
        <f t="shared" si="33"/>
        <v>53.303509080419353</v>
      </c>
      <c r="H68" s="307">
        <f t="shared" si="33"/>
        <v>55.303509080419353</v>
      </c>
      <c r="I68" s="307">
        <f t="shared" si="33"/>
        <v>55.303509080419353</v>
      </c>
      <c r="J68" s="307">
        <f t="shared" si="33"/>
        <v>65.30350908041936</v>
      </c>
      <c r="K68" s="307">
        <f t="shared" si="33"/>
        <v>90.30350908041936</v>
      </c>
      <c r="L68" s="307">
        <f t="shared" si="33"/>
        <v>100</v>
      </c>
      <c r="M68" s="307">
        <f t="shared" si="33"/>
        <v>100</v>
      </c>
      <c r="N68" s="307">
        <f t="shared" si="33"/>
        <v>100</v>
      </c>
      <c r="O68" s="307">
        <f t="shared" si="33"/>
        <v>100</v>
      </c>
      <c r="P68" s="307">
        <f t="shared" si="33"/>
        <v>100</v>
      </c>
      <c r="Q68" s="307">
        <f t="shared" si="33"/>
        <v>100</v>
      </c>
      <c r="R68" s="307">
        <f t="shared" si="33"/>
        <v>100</v>
      </c>
      <c r="S68" s="307">
        <f t="shared" si="33"/>
        <v>100</v>
      </c>
      <c r="T68" s="307">
        <f t="shared" si="33"/>
        <v>100</v>
      </c>
      <c r="U68" s="307">
        <f t="shared" si="33"/>
        <v>100</v>
      </c>
      <c r="V68" s="307">
        <f t="shared" si="33"/>
        <v>100</v>
      </c>
      <c r="W68" s="307">
        <f t="shared" si="33"/>
        <v>100</v>
      </c>
      <c r="X68" s="307">
        <f t="shared" si="33"/>
        <v>100</v>
      </c>
      <c r="Y68" s="307">
        <f t="shared" si="33"/>
        <v>100</v>
      </c>
      <c r="Z68" s="307">
        <f t="shared" si="33"/>
        <v>100</v>
      </c>
      <c r="AA68" s="307">
        <f t="shared" si="33"/>
        <v>100</v>
      </c>
      <c r="AB68" s="308">
        <f t="shared" si="33"/>
        <v>95.30350908041936</v>
      </c>
      <c r="AC68" s="309">
        <f t="shared" si="33"/>
        <v>45.303509080419353</v>
      </c>
    </row>
    <row r="69" spans="1:33" s="3" customFormat="1" x14ac:dyDescent="0.2">
      <c r="A69" s="310" t="s">
        <v>115</v>
      </c>
      <c r="B69" s="311">
        <f t="shared" ref="B69:AC69" si="34">MIN(100,B70+$B$75)</f>
        <v>27.651754540209676</v>
      </c>
      <c r="C69" s="311">
        <f t="shared" si="34"/>
        <v>27.651754540209676</v>
      </c>
      <c r="D69" s="311">
        <f t="shared" si="34"/>
        <v>27.651754540209676</v>
      </c>
      <c r="E69" s="311">
        <f t="shared" si="34"/>
        <v>27.651754540209676</v>
      </c>
      <c r="F69" s="311">
        <f t="shared" si="34"/>
        <v>27.651754540209676</v>
      </c>
      <c r="G69" s="311">
        <f t="shared" si="34"/>
        <v>35.65175454020968</v>
      </c>
      <c r="H69" s="311">
        <f t="shared" si="34"/>
        <v>37.65175454020968</v>
      </c>
      <c r="I69" s="311">
        <f t="shared" si="34"/>
        <v>37.65175454020968</v>
      </c>
      <c r="J69" s="311">
        <f t="shared" si="34"/>
        <v>47.65175454020968</v>
      </c>
      <c r="K69" s="311">
        <f t="shared" si="34"/>
        <v>72.65175454020968</v>
      </c>
      <c r="L69" s="311">
        <f t="shared" si="34"/>
        <v>97.65175454020968</v>
      </c>
      <c r="M69" s="311">
        <f t="shared" si="34"/>
        <v>100</v>
      </c>
      <c r="N69" s="311">
        <f t="shared" si="34"/>
        <v>100</v>
      </c>
      <c r="O69" s="311">
        <f t="shared" si="34"/>
        <v>100</v>
      </c>
      <c r="P69" s="311">
        <f t="shared" si="34"/>
        <v>100</v>
      </c>
      <c r="Q69" s="311">
        <f t="shared" si="34"/>
        <v>100</v>
      </c>
      <c r="R69" s="311">
        <f t="shared" si="34"/>
        <v>100</v>
      </c>
      <c r="S69" s="311">
        <f t="shared" si="34"/>
        <v>100</v>
      </c>
      <c r="T69" s="311">
        <f t="shared" si="34"/>
        <v>100</v>
      </c>
      <c r="U69" s="311">
        <f t="shared" si="34"/>
        <v>100</v>
      </c>
      <c r="V69" s="311">
        <f t="shared" si="34"/>
        <v>100</v>
      </c>
      <c r="W69" s="311">
        <f t="shared" si="34"/>
        <v>100</v>
      </c>
      <c r="X69" s="311">
        <f t="shared" si="34"/>
        <v>100</v>
      </c>
      <c r="Y69" s="311">
        <f t="shared" si="34"/>
        <v>100</v>
      </c>
      <c r="Z69" s="311">
        <f t="shared" si="34"/>
        <v>100</v>
      </c>
      <c r="AA69" s="311">
        <f t="shared" si="34"/>
        <v>96.65175454020968</v>
      </c>
      <c r="AB69" s="312">
        <f t="shared" si="34"/>
        <v>77.65175454020968</v>
      </c>
      <c r="AC69" s="313">
        <f t="shared" si="34"/>
        <v>27.651754540209676</v>
      </c>
    </row>
    <row r="70" spans="1:33" s="3" customFormat="1" x14ac:dyDescent="0.2">
      <c r="A70" s="314" t="s">
        <v>116</v>
      </c>
      <c r="B70" s="315">
        <v>10</v>
      </c>
      <c r="C70" s="315">
        <v>10</v>
      </c>
      <c r="D70" s="315">
        <v>10</v>
      </c>
      <c r="E70" s="315">
        <v>10</v>
      </c>
      <c r="F70" s="315">
        <v>10</v>
      </c>
      <c r="G70" s="315">
        <v>18</v>
      </c>
      <c r="H70" s="315">
        <v>20</v>
      </c>
      <c r="I70" s="315">
        <v>20</v>
      </c>
      <c r="J70" s="315">
        <v>30</v>
      </c>
      <c r="K70" s="315">
        <v>55</v>
      </c>
      <c r="L70" s="315">
        <v>80</v>
      </c>
      <c r="M70" s="315">
        <v>85</v>
      </c>
      <c r="N70" s="315">
        <v>85</v>
      </c>
      <c r="O70" s="315">
        <v>85</v>
      </c>
      <c r="P70" s="315">
        <v>85</v>
      </c>
      <c r="Q70" s="315">
        <v>85</v>
      </c>
      <c r="R70" s="315">
        <v>100</v>
      </c>
      <c r="S70" s="315">
        <v>100</v>
      </c>
      <c r="T70" s="315">
        <v>100</v>
      </c>
      <c r="U70" s="315">
        <v>100</v>
      </c>
      <c r="V70" s="315">
        <v>100</v>
      </c>
      <c r="W70" s="315">
        <v>100</v>
      </c>
      <c r="X70" s="315">
        <v>89</v>
      </c>
      <c r="Y70" s="315">
        <v>84</v>
      </c>
      <c r="Z70" s="315">
        <v>83.666666666666671</v>
      </c>
      <c r="AA70" s="315">
        <v>79</v>
      </c>
      <c r="AB70" s="316">
        <v>60</v>
      </c>
      <c r="AC70" s="317">
        <v>10</v>
      </c>
    </row>
    <row r="71" spans="1:33" s="3" customFormat="1" x14ac:dyDescent="0.2">
      <c r="A71" s="310" t="s">
        <v>117</v>
      </c>
      <c r="B71" s="311">
        <f t="shared" ref="B71:AB71" si="35">MIN(80,IF(B13="Deploy",80,MAX(0,B70-$B$75)))</f>
        <v>0</v>
      </c>
      <c r="C71" s="311">
        <f t="shared" si="35"/>
        <v>0</v>
      </c>
      <c r="D71" s="311">
        <f t="shared" si="35"/>
        <v>0</v>
      </c>
      <c r="E71" s="311">
        <f t="shared" si="35"/>
        <v>0</v>
      </c>
      <c r="F71" s="311">
        <f t="shared" si="35"/>
        <v>0</v>
      </c>
      <c r="G71" s="311">
        <f t="shared" si="35"/>
        <v>0.34824545979032351</v>
      </c>
      <c r="H71" s="311">
        <f t="shared" si="35"/>
        <v>2.3482454597903235</v>
      </c>
      <c r="I71" s="311">
        <f t="shared" si="35"/>
        <v>2.3482454597903235</v>
      </c>
      <c r="J71" s="311">
        <f t="shared" si="35"/>
        <v>12.348245459790324</v>
      </c>
      <c r="K71" s="311">
        <f t="shared" si="35"/>
        <v>37.34824545979032</v>
      </c>
      <c r="L71" s="311">
        <f t="shared" si="35"/>
        <v>62.34824545979032</v>
      </c>
      <c r="M71" s="311">
        <f t="shared" si="35"/>
        <v>67.34824545979032</v>
      </c>
      <c r="N71" s="311">
        <f t="shared" si="35"/>
        <v>67.34824545979032</v>
      </c>
      <c r="O71" s="311">
        <f t="shared" si="35"/>
        <v>67.34824545979032</v>
      </c>
      <c r="P71" s="311">
        <f t="shared" si="35"/>
        <v>67.34824545979032</v>
      </c>
      <c r="Q71" s="311">
        <f t="shared" si="35"/>
        <v>67.34824545979032</v>
      </c>
      <c r="R71" s="311">
        <f t="shared" si="35"/>
        <v>80</v>
      </c>
      <c r="S71" s="311">
        <f t="shared" si="35"/>
        <v>80</v>
      </c>
      <c r="T71" s="311">
        <f t="shared" si="35"/>
        <v>80</v>
      </c>
      <c r="U71" s="311">
        <f t="shared" si="35"/>
        <v>80</v>
      </c>
      <c r="V71" s="311">
        <f t="shared" si="35"/>
        <v>80</v>
      </c>
      <c r="W71" s="311">
        <f t="shared" si="35"/>
        <v>80</v>
      </c>
      <c r="X71" s="311">
        <f t="shared" si="35"/>
        <v>71.34824545979032</v>
      </c>
      <c r="Y71" s="311">
        <f t="shared" si="35"/>
        <v>66.34824545979032</v>
      </c>
      <c r="Z71" s="311">
        <f t="shared" si="35"/>
        <v>66.014912126456991</v>
      </c>
      <c r="AA71" s="311">
        <f t="shared" si="35"/>
        <v>61.34824545979032</v>
      </c>
      <c r="AB71" s="312">
        <f t="shared" si="35"/>
        <v>42.34824545979032</v>
      </c>
      <c r="AC71" s="313">
        <f>MIN(80,IF(AC5="Deploy",80,MAX(0,AC70-$B$75)))</f>
        <v>0</v>
      </c>
    </row>
    <row r="72" spans="1:33" s="3" customFormat="1" ht="12.75" thickBot="1" x14ac:dyDescent="0.25">
      <c r="A72" s="318" t="s">
        <v>118</v>
      </c>
      <c r="B72" s="319">
        <f t="shared" ref="B72:AB72" si="36">MIN(60,IF(B13="Deploy",60,MAX(0,B70-$B$74)))</f>
        <v>0</v>
      </c>
      <c r="C72" s="320">
        <f t="shared" si="36"/>
        <v>0</v>
      </c>
      <c r="D72" s="320">
        <f t="shared" si="36"/>
        <v>0</v>
      </c>
      <c r="E72" s="320">
        <f t="shared" si="36"/>
        <v>0</v>
      </c>
      <c r="F72" s="320">
        <f t="shared" si="36"/>
        <v>0</v>
      </c>
      <c r="G72" s="320">
        <f t="shared" si="36"/>
        <v>0</v>
      </c>
      <c r="H72" s="320">
        <f t="shared" si="36"/>
        <v>0</v>
      </c>
      <c r="I72" s="320">
        <f t="shared" si="36"/>
        <v>0</v>
      </c>
      <c r="J72" s="320">
        <f t="shared" si="36"/>
        <v>0</v>
      </c>
      <c r="K72" s="320">
        <f t="shared" si="36"/>
        <v>19.696490919580647</v>
      </c>
      <c r="L72" s="320">
        <f t="shared" si="36"/>
        <v>44.696490919580647</v>
      </c>
      <c r="M72" s="320">
        <f t="shared" si="36"/>
        <v>49.696490919580647</v>
      </c>
      <c r="N72" s="320">
        <f t="shared" si="36"/>
        <v>49.696490919580647</v>
      </c>
      <c r="O72" s="320">
        <f t="shared" si="36"/>
        <v>49.696490919580647</v>
      </c>
      <c r="P72" s="320">
        <f t="shared" si="36"/>
        <v>49.696490919580647</v>
      </c>
      <c r="Q72" s="320">
        <f t="shared" si="36"/>
        <v>49.696490919580647</v>
      </c>
      <c r="R72" s="320">
        <f t="shared" si="36"/>
        <v>60</v>
      </c>
      <c r="S72" s="320">
        <f t="shared" si="36"/>
        <v>60</v>
      </c>
      <c r="T72" s="320">
        <f t="shared" si="36"/>
        <v>60</v>
      </c>
      <c r="U72" s="320">
        <f t="shared" si="36"/>
        <v>60</v>
      </c>
      <c r="V72" s="320">
        <f t="shared" si="36"/>
        <v>60</v>
      </c>
      <c r="W72" s="320">
        <f t="shared" si="36"/>
        <v>60</v>
      </c>
      <c r="X72" s="320">
        <f t="shared" si="36"/>
        <v>53.696490919580647</v>
      </c>
      <c r="Y72" s="320">
        <f t="shared" si="36"/>
        <v>48.696490919580647</v>
      </c>
      <c r="Z72" s="320">
        <f t="shared" si="36"/>
        <v>48.363157586247318</v>
      </c>
      <c r="AA72" s="320">
        <f t="shared" si="36"/>
        <v>43.696490919580647</v>
      </c>
      <c r="AB72" s="321">
        <f t="shared" si="36"/>
        <v>24.696490919580647</v>
      </c>
      <c r="AC72" s="322">
        <f>MIN(60,IF(AC6="Deploy",60,MAX(0,AC70-$B$74)))</f>
        <v>0</v>
      </c>
      <c r="AE72" s="20"/>
      <c r="AF72" s="20"/>
      <c r="AG72" s="20"/>
    </row>
    <row r="73" spans="1:33" s="3" customFormat="1" ht="12.75" thickBot="1" x14ac:dyDescent="0.25">
      <c r="A73" s="323" t="s">
        <v>119</v>
      </c>
      <c r="B73" s="324">
        <v>37</v>
      </c>
      <c r="C73" s="324">
        <v>37</v>
      </c>
      <c r="D73" s="324">
        <v>37</v>
      </c>
      <c r="E73" s="324">
        <v>37</v>
      </c>
      <c r="F73" s="324">
        <v>37</v>
      </c>
      <c r="G73" s="324">
        <v>37</v>
      </c>
      <c r="H73" s="324">
        <v>46</v>
      </c>
      <c r="I73" s="324">
        <v>54</v>
      </c>
      <c r="J73" s="324">
        <v>61</v>
      </c>
      <c r="K73" s="324">
        <v>63</v>
      </c>
      <c r="L73" s="324">
        <v>75</v>
      </c>
      <c r="M73" s="324">
        <v>85</v>
      </c>
      <c r="N73" s="324">
        <v>85</v>
      </c>
      <c r="O73" s="324">
        <v>85</v>
      </c>
      <c r="P73" s="324">
        <v>85</v>
      </c>
      <c r="Q73" s="324">
        <v>85</v>
      </c>
      <c r="R73" s="324">
        <v>100</v>
      </c>
      <c r="S73" s="324">
        <v>100</v>
      </c>
      <c r="T73" s="324">
        <v>100</v>
      </c>
      <c r="U73" s="324">
        <v>100</v>
      </c>
      <c r="V73" s="324">
        <v>100</v>
      </c>
      <c r="W73" s="324">
        <v>100</v>
      </c>
      <c r="X73" s="324">
        <v>94</v>
      </c>
      <c r="Y73" s="324">
        <v>91</v>
      </c>
      <c r="Z73" s="324">
        <v>85</v>
      </c>
      <c r="AA73" s="324">
        <v>84</v>
      </c>
      <c r="AB73" s="325">
        <v>81</v>
      </c>
      <c r="AC73" s="326">
        <v>37</v>
      </c>
      <c r="AE73" s="20"/>
      <c r="AF73" s="20"/>
      <c r="AG73" s="20"/>
    </row>
    <row r="74" spans="1:33" s="3" customFormat="1" x14ac:dyDescent="0.2">
      <c r="A74" s="327" t="s">
        <v>120</v>
      </c>
      <c r="B74" s="328">
        <f t="array" ref="B74">SQRT(SUM(POWER(AVERAGE(B70:AB70)-(B70:AB70),2))/COUNT(B70:AB70))*1</f>
        <v>35.303509080419353</v>
      </c>
      <c r="AE74" s="20"/>
      <c r="AF74" s="20"/>
      <c r="AG74" s="20"/>
    </row>
    <row r="75" spans="1:33" s="3" customFormat="1" thickBot="1" x14ac:dyDescent="0.25">
      <c r="A75" s="329" t="s">
        <v>121</v>
      </c>
      <c r="B75" s="330">
        <f>B74/2</f>
        <v>17.651754540209676</v>
      </c>
    </row>
    <row r="76" spans="1:33" s="3" customFormat="1" thickBot="1" x14ac:dyDescent="0.25"/>
    <row r="77" spans="1:33" s="3" customFormat="1" ht="13.5" thickBot="1" x14ac:dyDescent="0.25">
      <c r="A77" s="357" t="s">
        <v>122</v>
      </c>
      <c r="B77" s="358"/>
      <c r="AE77" s="5"/>
      <c r="AF77" s="5"/>
      <c r="AG77" s="5"/>
    </row>
    <row r="78" spans="1:33" s="3" customFormat="1" ht="12.75" thickBot="1" x14ac:dyDescent="0.25">
      <c r="A78" s="355" t="s">
        <v>123</v>
      </c>
      <c r="B78" s="356"/>
      <c r="AE78" s="5"/>
      <c r="AF78" s="5"/>
      <c r="AG78" s="5"/>
    </row>
    <row r="79" spans="1:33" s="3" customFormat="1" ht="12.75" thickTop="1" x14ac:dyDescent="0.2">
      <c r="A79" s="331" t="s">
        <v>109</v>
      </c>
      <c r="B79" s="332">
        <v>12</v>
      </c>
    </row>
    <row r="80" spans="1:33" s="3" customFormat="1" x14ac:dyDescent="0.2">
      <c r="A80" s="333" t="s">
        <v>110</v>
      </c>
      <c r="B80" s="334">
        <v>12</v>
      </c>
    </row>
    <row r="81" spans="1:33" s="3" customFormat="1" x14ac:dyDescent="0.2">
      <c r="A81" s="331" t="s">
        <v>111</v>
      </c>
      <c r="B81" s="332">
        <v>12</v>
      </c>
    </row>
    <row r="82" spans="1:33" s="3" customFormat="1" x14ac:dyDescent="0.2">
      <c r="A82" s="333" t="s">
        <v>112</v>
      </c>
      <c r="B82" s="334">
        <v>12</v>
      </c>
    </row>
    <row r="83" spans="1:33" s="3" customFormat="1" x14ac:dyDescent="0.2">
      <c r="A83" s="335" t="s">
        <v>124</v>
      </c>
      <c r="B83" s="336">
        <v>6</v>
      </c>
    </row>
    <row r="84" spans="1:33" s="3" customFormat="1" x14ac:dyDescent="0.2">
      <c r="A84" s="335" t="s">
        <v>125</v>
      </c>
      <c r="B84" s="336">
        <v>6</v>
      </c>
    </row>
    <row r="85" spans="1:33" s="3" customFormat="1" x14ac:dyDescent="0.2">
      <c r="A85" s="335" t="s">
        <v>126</v>
      </c>
      <c r="B85" s="336">
        <v>12</v>
      </c>
    </row>
    <row r="86" spans="1:33" s="3" customFormat="1" x14ac:dyDescent="0.2">
      <c r="A86" s="335" t="s">
        <v>127</v>
      </c>
      <c r="B86" s="336">
        <v>6</v>
      </c>
      <c r="AB86" s="22"/>
      <c r="AC86" s="22"/>
    </row>
    <row r="87" spans="1:33" s="3" customFormat="1" x14ac:dyDescent="0.2">
      <c r="A87" s="335" t="s">
        <v>128</v>
      </c>
      <c r="B87" s="336">
        <v>12</v>
      </c>
      <c r="AB87" s="22"/>
      <c r="AC87" s="22"/>
    </row>
    <row r="88" spans="1:33" s="3" customFormat="1" x14ac:dyDescent="0.2">
      <c r="A88" s="335" t="s">
        <v>129</v>
      </c>
      <c r="B88" s="336">
        <v>12</v>
      </c>
      <c r="AB88" s="22"/>
      <c r="AC88" s="22"/>
      <c r="AD88" s="6"/>
    </row>
    <row r="89" spans="1:33" s="3" customFormat="1" x14ac:dyDescent="0.2">
      <c r="A89" s="337" t="s">
        <v>130</v>
      </c>
      <c r="B89" s="338">
        <v>6</v>
      </c>
      <c r="AB89" s="22"/>
      <c r="AC89" s="22"/>
      <c r="AD89" s="6"/>
    </row>
    <row r="90" spans="1:33" s="3" customFormat="1" x14ac:dyDescent="0.2">
      <c r="A90" s="337" t="s">
        <v>131</v>
      </c>
      <c r="B90" s="338">
        <v>3</v>
      </c>
      <c r="AB90" s="22"/>
      <c r="AC90" s="22"/>
      <c r="AD90" s="6"/>
    </row>
    <row r="91" spans="1:33" s="3" customFormat="1" x14ac:dyDescent="0.2">
      <c r="A91" s="337" t="s">
        <v>132</v>
      </c>
      <c r="B91" s="338">
        <v>3</v>
      </c>
      <c r="AB91" s="22"/>
      <c r="AC91" s="22"/>
      <c r="AD91" s="6"/>
    </row>
    <row r="92" spans="1:33" s="3" customFormat="1" ht="12.75" thickBot="1" x14ac:dyDescent="0.25">
      <c r="A92" s="339" t="s">
        <v>133</v>
      </c>
      <c r="B92" s="340">
        <v>6</v>
      </c>
      <c r="AB92" s="22"/>
      <c r="AC92" s="22"/>
    </row>
    <row r="93" spans="1:33" s="3" customFormat="1" ht="12.75" thickBot="1" x14ac:dyDescent="0.25">
      <c r="A93" s="21"/>
      <c r="B93" s="23"/>
      <c r="AB93" s="22"/>
      <c r="AC93" s="22"/>
    </row>
    <row r="94" spans="1:33" s="3" customFormat="1" ht="13.5" thickBot="1" x14ac:dyDescent="0.25">
      <c r="A94" s="357" t="s">
        <v>134</v>
      </c>
      <c r="B94" s="358"/>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row>
    <row r="95" spans="1:33" s="3" customFormat="1" x14ac:dyDescent="0.2">
      <c r="A95" s="341" t="s">
        <v>135</v>
      </c>
      <c r="B95" s="342" t="s">
        <v>136</v>
      </c>
      <c r="C95" s="342" t="s">
        <v>136</v>
      </c>
      <c r="D95" s="342" t="s">
        <v>136</v>
      </c>
      <c r="E95" s="342"/>
      <c r="F95" s="342" t="s">
        <v>136</v>
      </c>
      <c r="G95" s="342" t="s">
        <v>136</v>
      </c>
      <c r="H95" s="342" t="s">
        <v>136</v>
      </c>
      <c r="I95" s="342" t="s">
        <v>136</v>
      </c>
      <c r="J95" s="342"/>
      <c r="K95" s="342"/>
      <c r="L95" s="342"/>
      <c r="M95" s="342"/>
      <c r="N95" s="342" t="s">
        <v>136</v>
      </c>
      <c r="O95" s="342" t="s">
        <v>136</v>
      </c>
      <c r="P95" s="342"/>
      <c r="Q95" s="342"/>
      <c r="R95" s="342"/>
      <c r="S95" s="342"/>
      <c r="T95" s="342"/>
      <c r="U95" s="342"/>
      <c r="V95" s="342"/>
      <c r="W95" s="342"/>
      <c r="X95" s="342"/>
      <c r="Y95" s="342" t="s">
        <v>136</v>
      </c>
      <c r="Z95" s="342" t="s">
        <v>136</v>
      </c>
      <c r="AA95" s="342" t="s">
        <v>136</v>
      </c>
      <c r="AB95" s="342" t="s">
        <v>136</v>
      </c>
      <c r="AC95" s="343" t="s">
        <v>136</v>
      </c>
      <c r="AD95" s="20"/>
    </row>
    <row r="96" spans="1:33" s="5" customFormat="1" ht="12.75" thickBot="1" x14ac:dyDescent="0.25">
      <c r="A96" s="344" t="s">
        <v>137</v>
      </c>
      <c r="B96" s="345"/>
      <c r="C96" s="345"/>
      <c r="D96" s="345"/>
      <c r="E96" s="345"/>
      <c r="F96" s="345"/>
      <c r="G96" s="345"/>
      <c r="H96" s="345"/>
      <c r="I96" s="345"/>
      <c r="J96" s="345"/>
      <c r="K96" s="345"/>
      <c r="L96" s="345"/>
      <c r="M96" s="345"/>
      <c r="N96" s="345"/>
      <c r="O96" s="345"/>
      <c r="P96" s="345"/>
      <c r="Q96" s="345"/>
      <c r="R96" s="345" t="s">
        <v>136</v>
      </c>
      <c r="S96" s="345" t="s">
        <v>136</v>
      </c>
      <c r="T96" s="345" t="s">
        <v>136</v>
      </c>
      <c r="U96" s="345" t="s">
        <v>136</v>
      </c>
      <c r="V96" s="345" t="s">
        <v>136</v>
      </c>
      <c r="W96" s="345" t="s">
        <v>136</v>
      </c>
      <c r="X96" s="345"/>
      <c r="Y96" s="345"/>
      <c r="Z96" s="345"/>
      <c r="AA96" s="345"/>
      <c r="AB96" s="345"/>
      <c r="AC96" s="346"/>
      <c r="AD96" s="20"/>
      <c r="AE96" s="3"/>
      <c r="AF96" s="3"/>
      <c r="AG96" s="3"/>
    </row>
    <row r="97" spans="1:783" s="5" customFormat="1" ht="11.2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783" s="5" customFormat="1" thickBot="1" x14ac:dyDescent="0.25">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row>
    <row r="99" spans="1:783" s="5" customFormat="1" ht="12.75" x14ac:dyDescent="0.2">
      <c r="A99" s="19" t="s">
        <v>138</v>
      </c>
      <c r="B99" s="350" t="s">
        <v>139</v>
      </c>
      <c r="C99" s="351"/>
      <c r="D99" s="352" t="s">
        <v>140</v>
      </c>
      <c r="E99" s="352"/>
      <c r="F99" s="353" t="s">
        <v>141</v>
      </c>
      <c r="G99" s="354"/>
      <c r="I99" s="16" t="s">
        <v>17</v>
      </c>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row>
    <row r="100" spans="1:783" s="5" customFormat="1" ht="12.75" x14ac:dyDescent="0.2">
      <c r="A100" s="11" t="s">
        <v>142</v>
      </c>
      <c r="B100" s="18"/>
      <c r="C100" s="18"/>
      <c r="D100" s="18"/>
      <c r="E100" s="18"/>
      <c r="F100" s="18"/>
      <c r="G100" s="17"/>
      <c r="I100" s="16" t="s">
        <v>143</v>
      </c>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row>
    <row r="101" spans="1:783" s="5" customFormat="1" x14ac:dyDescent="0.2">
      <c r="A101" s="7" t="s">
        <v>144</v>
      </c>
      <c r="B101" s="15">
        <v>3</v>
      </c>
      <c r="C101" s="15">
        <f>B101</f>
        <v>3</v>
      </c>
      <c r="D101" s="14">
        <f>C101-1</f>
        <v>2</v>
      </c>
      <c r="E101" s="14">
        <v>1</v>
      </c>
      <c r="F101" s="13">
        <f>E101-1</f>
        <v>0</v>
      </c>
      <c r="G101" s="12">
        <v>0</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row>
    <row r="102" spans="1:783" s="5" customFormat="1" x14ac:dyDescent="0.2">
      <c r="A102" s="7" t="s">
        <v>145</v>
      </c>
      <c r="B102" s="15">
        <v>3</v>
      </c>
      <c r="C102" s="15">
        <v>2</v>
      </c>
      <c r="D102" s="14">
        <f>C102-1</f>
        <v>1</v>
      </c>
      <c r="E102" s="14">
        <v>1</v>
      </c>
      <c r="F102" s="13">
        <f>E102-1</f>
        <v>0</v>
      </c>
      <c r="G102" s="12">
        <v>0</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row>
    <row r="103" spans="1:783" s="5" customFormat="1" x14ac:dyDescent="0.2">
      <c r="A103" s="11" t="s">
        <v>146</v>
      </c>
      <c r="B103" s="10"/>
      <c r="C103" s="9"/>
      <c r="D103" s="9"/>
      <c r="E103" s="9"/>
      <c r="F103" s="9"/>
      <c r="G103" s="8"/>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row>
    <row r="104" spans="1:783" s="5" customFormat="1" x14ac:dyDescent="0.2">
      <c r="A104" s="7" t="str">
        <f t="shared" ref="A104:A112" si="37">A38</f>
        <v>Ready CMV-22B Maritime Non-Permissive Environment (C)</v>
      </c>
      <c r="B104" s="15">
        <v>3</v>
      </c>
      <c r="C104" s="15">
        <v>2</v>
      </c>
      <c r="D104" s="14">
        <f t="shared" ref="D104:D109" si="38">C104-1</f>
        <v>1</v>
      </c>
      <c r="E104" s="14">
        <v>1</v>
      </c>
      <c r="F104" s="13">
        <f t="shared" ref="F104:F109" si="39">E104-1</f>
        <v>0</v>
      </c>
      <c r="G104" s="12">
        <v>0</v>
      </c>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row>
    <row r="105" spans="1:783" s="5" customFormat="1" x14ac:dyDescent="0.2">
      <c r="A105" s="7" t="str">
        <f t="shared" si="37"/>
        <v>Ready CMV-22B SAR/MEDEVAC Mission Systems (D)</v>
      </c>
      <c r="B105" s="15">
        <v>3</v>
      </c>
      <c r="C105" s="15">
        <v>2</v>
      </c>
      <c r="D105" s="14">
        <f t="shared" si="38"/>
        <v>1</v>
      </c>
      <c r="E105" s="14">
        <v>1</v>
      </c>
      <c r="F105" s="13">
        <f t="shared" si="39"/>
        <v>0</v>
      </c>
      <c r="G105" s="12">
        <v>0</v>
      </c>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row>
    <row r="106" spans="1:783" s="5" customFormat="1" x14ac:dyDescent="0.2">
      <c r="A106" s="7" t="str">
        <f t="shared" si="37"/>
        <v>Ready CMV-22B Internal Cargo Transport Mission (E)</v>
      </c>
      <c r="B106" s="15">
        <v>3</v>
      </c>
      <c r="C106" s="15">
        <v>2</v>
      </c>
      <c r="D106" s="14">
        <f t="shared" si="38"/>
        <v>1</v>
      </c>
      <c r="E106" s="14">
        <v>1</v>
      </c>
      <c r="F106" s="13">
        <f t="shared" si="39"/>
        <v>0</v>
      </c>
      <c r="G106" s="12">
        <v>0</v>
      </c>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row>
    <row r="107" spans="1:783" s="5" customFormat="1" x14ac:dyDescent="0.2">
      <c r="A107" s="7" t="str">
        <f t="shared" si="37"/>
        <v>Ready CMV-22B External Cargo Transport Mission (F)</v>
      </c>
      <c r="B107" s="15">
        <v>3</v>
      </c>
      <c r="C107" s="15">
        <v>2</v>
      </c>
      <c r="D107" s="14">
        <f t="shared" si="38"/>
        <v>1</v>
      </c>
      <c r="E107" s="14">
        <v>1</v>
      </c>
      <c r="F107" s="13">
        <f t="shared" si="39"/>
        <v>0</v>
      </c>
      <c r="G107" s="12">
        <v>0</v>
      </c>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row>
    <row r="108" spans="1:783" s="5" customFormat="1" x14ac:dyDescent="0.2">
      <c r="A108" s="7" t="str">
        <f t="shared" si="37"/>
        <v>Ready CMV-22B Transport of Personnel Mission (G)</v>
      </c>
      <c r="B108" s="15">
        <v>3</v>
      </c>
      <c r="C108" s="15">
        <v>2</v>
      </c>
      <c r="D108" s="14">
        <f t="shared" si="38"/>
        <v>1</v>
      </c>
      <c r="E108" s="14">
        <v>1</v>
      </c>
      <c r="F108" s="13">
        <f t="shared" si="39"/>
        <v>0</v>
      </c>
      <c r="G108" s="12">
        <v>0</v>
      </c>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row>
    <row r="109" spans="1:783" s="5" customFormat="1" x14ac:dyDescent="0.2">
      <c r="A109" s="7" t="str">
        <f t="shared" si="37"/>
        <v>Ready CMV-22B Tactical Communication Mission (H)</v>
      </c>
      <c r="B109" s="15">
        <v>3</v>
      </c>
      <c r="C109" s="15">
        <v>2</v>
      </c>
      <c r="D109" s="14">
        <f t="shared" si="38"/>
        <v>1</v>
      </c>
      <c r="E109" s="14">
        <v>1</v>
      </c>
      <c r="F109" s="13">
        <f t="shared" si="39"/>
        <v>0</v>
      </c>
      <c r="G109" s="12">
        <v>0</v>
      </c>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row>
    <row r="110" spans="1:783" s="5" customFormat="1" x14ac:dyDescent="0.2">
      <c r="A110" s="7" t="str">
        <f t="shared" si="37"/>
        <v>Ready CMV-22B Long Range/Self-Deployment Mission (J)</v>
      </c>
      <c r="B110" s="15">
        <v>3</v>
      </c>
      <c r="C110" s="15">
        <v>2</v>
      </c>
      <c r="D110" s="14">
        <f t="shared" ref="D110:D112" si="40">C110-1</f>
        <v>1</v>
      </c>
      <c r="E110" s="14">
        <v>1</v>
      </c>
      <c r="F110" s="13">
        <f t="shared" ref="F110:F112" si="41">E110-1</f>
        <v>0</v>
      </c>
      <c r="G110" s="12">
        <v>0</v>
      </c>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row>
    <row r="111" spans="1:783" s="5" customFormat="1" x14ac:dyDescent="0.2">
      <c r="A111" s="7" t="str">
        <f t="shared" si="37"/>
        <v>Ready CMV-22B Shipboard Mission Systems (K)</v>
      </c>
      <c r="B111" s="15">
        <v>3</v>
      </c>
      <c r="C111" s="15">
        <v>2</v>
      </c>
      <c r="D111" s="14">
        <f t="shared" si="40"/>
        <v>1</v>
      </c>
      <c r="E111" s="14">
        <v>1</v>
      </c>
      <c r="F111" s="13">
        <f t="shared" si="41"/>
        <v>0</v>
      </c>
      <c r="G111" s="12">
        <v>0</v>
      </c>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row>
    <row r="112" spans="1:783" s="5" customFormat="1" x14ac:dyDescent="0.2">
      <c r="A112" s="7" t="str">
        <f t="shared" si="37"/>
        <v>Ready CMV-22B IMC Flight Mission Systems (L)</v>
      </c>
      <c r="B112" s="15">
        <v>3</v>
      </c>
      <c r="C112" s="15">
        <v>2</v>
      </c>
      <c r="D112" s="14">
        <f t="shared" si="40"/>
        <v>1</v>
      </c>
      <c r="E112" s="14">
        <v>1</v>
      </c>
      <c r="F112" s="13">
        <f t="shared" si="41"/>
        <v>0</v>
      </c>
      <c r="G112" s="12">
        <v>0</v>
      </c>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row>
    <row r="113" spans="1:783" s="5" customFormat="1" ht="11.25" x14ac:dyDescent="0.2">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row>
    <row r="114" spans="1:783" s="5" customFormat="1" ht="11.25" x14ac:dyDescent="0.2">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row>
    <row r="115" spans="1:783" s="5" customFormat="1" ht="11.25" x14ac:dyDescent="0.2">
      <c r="A115" s="5" t="s">
        <v>147</v>
      </c>
      <c r="B115" s="5" t="s">
        <v>148</v>
      </c>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row>
    <row r="116" spans="1:783" s="5" customFormat="1" ht="11.25" x14ac:dyDescent="0.2">
      <c r="A116" s="296" t="s">
        <v>149</v>
      </c>
      <c r="B116" s="297">
        <f>HLOOKUP($B$115,'CMV-22B Mission System Summary'!$A$1:$B$11,2,FALSE)</f>
        <v>0.69978367504409178</v>
      </c>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row>
    <row r="117" spans="1:783" s="5" customFormat="1" ht="11.25" x14ac:dyDescent="0.2">
      <c r="A117" s="296" t="str">
        <f t="shared" ref="A117:A125" si="42">A38</f>
        <v>Ready CMV-22B Maritime Non-Permissive Environment (C)</v>
      </c>
      <c r="B117" s="297">
        <f>HLOOKUP($B$115,'CMV-22B Mission System Summary'!$A$1:$B$11,3,FALSE)</f>
        <v>0.47220155423280419</v>
      </c>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row>
    <row r="118" spans="1:783" s="5" customFormat="1" ht="11.25" x14ac:dyDescent="0.2">
      <c r="A118" s="296" t="str">
        <f t="shared" si="42"/>
        <v>Ready CMV-22B SAR/MEDEVAC Mission Systems (D)</v>
      </c>
      <c r="B118" s="297">
        <f>HLOOKUP($B$115,'CMV-22B Mission System Summary'!$A$1:$B$11,4,FALSE)</f>
        <v>6.6385582010582006E-2</v>
      </c>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row>
    <row r="119" spans="1:783" s="5" customFormat="1" ht="11.25" x14ac:dyDescent="0.2">
      <c r="A119" s="296" t="str">
        <f t="shared" si="42"/>
        <v>Ready CMV-22B Internal Cargo Transport Mission (E)</v>
      </c>
      <c r="B119" s="297">
        <f>HLOOKUP($B$115,'CMV-22B Mission System Summary'!$A$1:$B$11,5,FALSE)</f>
        <v>0.16539558531746032</v>
      </c>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row>
    <row r="120" spans="1:783" s="5" customFormat="1" x14ac:dyDescent="0.2">
      <c r="A120" s="296" t="str">
        <f t="shared" si="42"/>
        <v>Ready CMV-22B External Cargo Transport Mission (F)</v>
      </c>
      <c r="B120" s="297">
        <f>HLOOKUP($B$115,'CMV-22B Mission System Summary'!$A$1:$B$11,6,FALSE)</f>
        <v>0.16539558531746032</v>
      </c>
      <c r="I120" s="3"/>
      <c r="J120" s="3"/>
      <c r="K120" s="3"/>
      <c r="L120" s="3"/>
      <c r="M120" s="3"/>
      <c r="N120" s="3"/>
      <c r="O120" s="3"/>
      <c r="P120" s="3"/>
      <c r="Q120" s="3"/>
      <c r="R120" s="3"/>
      <c r="S120" s="3"/>
      <c r="T120" s="3"/>
      <c r="U120" s="3"/>
      <c r="V120" s="3"/>
      <c r="W120" s="3"/>
      <c r="X120" s="3"/>
      <c r="Y120" s="3"/>
      <c r="Z120" s="3"/>
      <c r="AA120" s="3"/>
      <c r="AB120" s="3"/>
      <c r="AC120" s="3"/>
      <c r="AD120" s="3"/>
      <c r="AE120" s="2"/>
      <c r="AF120" s="2"/>
      <c r="AG120" s="2"/>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row>
    <row r="121" spans="1:783" s="5" customFormat="1" x14ac:dyDescent="0.2">
      <c r="A121" s="296" t="str">
        <f t="shared" si="42"/>
        <v>Ready CMV-22B Transport of Personnel Mission (G)</v>
      </c>
      <c r="B121" s="297">
        <f>HLOOKUP($B$115,'CMV-22B Mission System Summary'!$A$1:$B$11,7,FALSE)</f>
        <v>0.62714947089947093</v>
      </c>
      <c r="I121" s="3"/>
      <c r="J121" s="3"/>
      <c r="K121" s="3"/>
      <c r="L121" s="3"/>
      <c r="M121" s="3"/>
      <c r="N121" s="3"/>
      <c r="O121" s="3"/>
      <c r="P121" s="3"/>
      <c r="Q121" s="3"/>
      <c r="R121" s="3"/>
      <c r="S121" s="3"/>
      <c r="T121" s="3"/>
      <c r="U121" s="3"/>
      <c r="V121" s="3"/>
      <c r="W121" s="3"/>
      <c r="X121" s="3"/>
      <c r="Y121" s="3"/>
      <c r="Z121" s="3"/>
      <c r="AA121" s="3"/>
      <c r="AB121" s="3"/>
      <c r="AC121" s="3"/>
      <c r="AD121" s="3"/>
      <c r="AE121" s="2"/>
      <c r="AF121" s="2"/>
      <c r="AG121" s="2"/>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row>
    <row r="122" spans="1:783" s="5" customFormat="1" x14ac:dyDescent="0.2">
      <c r="A122" s="296" t="str">
        <f t="shared" si="42"/>
        <v>Ready CMV-22B Tactical Communication Mission (H)</v>
      </c>
      <c r="B122" s="297">
        <f>HLOOKUP($B$115,'CMV-22B Mission System Summary'!$A$1:$B$11,8,FALSE)</f>
        <v>0.32249297288359791</v>
      </c>
      <c r="I122" s="3"/>
      <c r="J122" s="3"/>
      <c r="K122" s="3"/>
      <c r="L122" s="3"/>
      <c r="M122" s="3"/>
      <c r="N122" s="3"/>
      <c r="O122" s="3"/>
      <c r="P122" s="3"/>
      <c r="Q122" s="3"/>
      <c r="R122" s="3"/>
      <c r="S122" s="3"/>
      <c r="T122" s="3"/>
      <c r="U122" s="3"/>
      <c r="V122" s="3"/>
      <c r="W122" s="3"/>
      <c r="X122" s="3"/>
      <c r="Y122" s="3"/>
      <c r="Z122" s="3"/>
      <c r="AA122" s="3"/>
      <c r="AB122" s="3"/>
      <c r="AC122" s="3"/>
      <c r="AD122" s="3"/>
      <c r="AE122" s="2"/>
      <c r="AF122" s="2"/>
      <c r="AG122" s="2"/>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row>
    <row r="123" spans="1:783" s="5" customFormat="1" x14ac:dyDescent="0.2">
      <c r="A123" s="296" t="str">
        <f t="shared" si="42"/>
        <v>Ready CMV-22B Long Range/Self-Deployment Mission (J)</v>
      </c>
      <c r="B123" s="297">
        <f>HLOOKUP($B$115,'CMV-22B Mission System Summary'!$A$1:$B$11,9,FALSE)</f>
        <v>0.38137607473544971</v>
      </c>
      <c r="I123" s="3"/>
      <c r="J123" s="3"/>
      <c r="K123" s="3"/>
      <c r="L123" s="3"/>
      <c r="M123" s="3"/>
      <c r="N123" s="3"/>
      <c r="O123" s="3"/>
      <c r="P123" s="3"/>
      <c r="Q123" s="3"/>
      <c r="R123" s="3"/>
      <c r="S123" s="3"/>
      <c r="T123" s="3"/>
      <c r="U123" s="3"/>
      <c r="V123" s="3"/>
      <c r="W123" s="3"/>
      <c r="X123" s="3"/>
      <c r="Y123" s="3"/>
      <c r="Z123" s="3"/>
      <c r="AA123" s="3"/>
      <c r="AB123" s="3"/>
      <c r="AC123" s="3"/>
      <c r="AD123" s="3"/>
      <c r="AE123" s="2"/>
      <c r="AF123" s="2"/>
      <c r="AG123" s="2"/>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row>
    <row r="124" spans="1:783" s="5" customFormat="1" x14ac:dyDescent="0.2">
      <c r="A124" s="296" t="str">
        <f t="shared" si="42"/>
        <v>Ready CMV-22B Shipboard Mission Systems (K)</v>
      </c>
      <c r="B124" s="297">
        <f>HLOOKUP($B$115,'CMV-22B Mission System Summary'!$A$1:$B$11,10,FALSE)</f>
        <v>0.16539558531746032</v>
      </c>
      <c r="I124" s="3"/>
      <c r="J124" s="3"/>
      <c r="K124" s="3"/>
      <c r="L124" s="3"/>
      <c r="M124" s="3"/>
      <c r="N124" s="3"/>
      <c r="O124" s="3"/>
      <c r="P124" s="3"/>
      <c r="Q124" s="3"/>
      <c r="R124" s="3"/>
      <c r="S124" s="3"/>
      <c r="T124" s="3"/>
      <c r="U124" s="3"/>
      <c r="V124" s="3"/>
      <c r="W124" s="3"/>
      <c r="X124" s="3"/>
      <c r="Y124" s="3"/>
      <c r="Z124" s="3"/>
      <c r="AA124" s="3"/>
      <c r="AB124" s="3"/>
      <c r="AC124" s="3"/>
      <c r="AD124" s="3"/>
      <c r="AE124" s="1"/>
      <c r="AF124" s="1"/>
      <c r="AG124" s="1"/>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row>
    <row r="125" spans="1:783" s="5" customFormat="1" x14ac:dyDescent="0.2">
      <c r="A125" s="296" t="str">
        <f t="shared" si="42"/>
        <v>Ready CMV-22B IMC Flight Mission Systems (L)</v>
      </c>
      <c r="B125" s="297">
        <f>HLOOKUP($B$115,'CMV-22B Mission System Summary'!$A$1:$B$11,11,FALSE)</f>
        <v>1</v>
      </c>
      <c r="I125" s="3"/>
      <c r="J125" s="3"/>
      <c r="K125" s="3"/>
      <c r="L125" s="3"/>
      <c r="M125" s="3"/>
      <c r="N125" s="3"/>
      <c r="O125" s="3"/>
      <c r="P125" s="3"/>
      <c r="Q125" s="3"/>
      <c r="R125" s="3"/>
      <c r="S125" s="3"/>
      <c r="T125" s="3"/>
      <c r="U125" s="3"/>
      <c r="V125" s="3"/>
      <c r="W125" s="3"/>
      <c r="X125" s="3"/>
      <c r="Y125" s="3"/>
      <c r="Z125" s="3"/>
      <c r="AA125" s="3"/>
      <c r="AB125" s="3"/>
      <c r="AC125" s="3"/>
      <c r="AD125" s="3"/>
      <c r="AE125" s="1"/>
      <c r="AF125" s="1"/>
      <c r="AG125" s="1"/>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row>
    <row r="126" spans="1:783" s="5" customFormat="1" x14ac:dyDescent="0.2">
      <c r="I126" s="3"/>
      <c r="J126" s="3"/>
      <c r="K126" s="3"/>
      <c r="L126" s="3"/>
      <c r="M126" s="3"/>
      <c r="N126" s="3"/>
      <c r="O126" s="3"/>
      <c r="P126" s="3"/>
      <c r="Q126" s="3"/>
      <c r="R126" s="3"/>
      <c r="S126" s="3"/>
      <c r="T126" s="3"/>
      <c r="U126" s="3"/>
      <c r="V126" s="3"/>
      <c r="W126" s="3"/>
      <c r="X126" s="3"/>
      <c r="Y126" s="3"/>
      <c r="Z126" s="3"/>
      <c r="AA126" s="3"/>
      <c r="AB126" s="3"/>
      <c r="AC126" s="3"/>
      <c r="AD126" s="3"/>
      <c r="AE126" s="1"/>
      <c r="AF126" s="1"/>
      <c r="AG126" s="1"/>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row>
    <row r="127" spans="1:783" s="5" customFormat="1" x14ac:dyDescent="0.2">
      <c r="I127" s="3"/>
      <c r="J127" s="3"/>
      <c r="K127" s="3"/>
      <c r="L127" s="3"/>
      <c r="M127" s="3"/>
      <c r="N127" s="3"/>
      <c r="O127" s="3"/>
      <c r="P127" s="3"/>
      <c r="Q127" s="3"/>
      <c r="R127" s="3"/>
      <c r="S127" s="3"/>
      <c r="T127" s="3"/>
      <c r="U127" s="3"/>
      <c r="V127" s="3"/>
      <c r="W127" s="3"/>
      <c r="X127" s="3"/>
      <c r="Y127" s="3"/>
      <c r="Z127" s="3"/>
      <c r="AA127" s="3"/>
      <c r="AB127" s="3"/>
      <c r="AC127" s="3"/>
      <c r="AD127" s="3"/>
      <c r="AE127" s="1"/>
      <c r="AF127" s="1"/>
      <c r="AG127" s="1"/>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row>
    <row r="128" spans="1:783" s="5" customFormat="1" x14ac:dyDescent="0.2">
      <c r="I128" s="3"/>
      <c r="J128" s="3"/>
      <c r="K128" s="3"/>
      <c r="L128" s="3"/>
      <c r="M128" s="3"/>
      <c r="N128" s="3"/>
      <c r="O128" s="3"/>
      <c r="P128" s="3"/>
      <c r="Q128" s="3"/>
      <c r="R128" s="3"/>
      <c r="S128" s="3"/>
      <c r="T128" s="3"/>
      <c r="U128" s="3"/>
      <c r="V128" s="3"/>
      <c r="W128" s="3"/>
      <c r="X128" s="3"/>
      <c r="Y128" s="3"/>
      <c r="Z128" s="3"/>
      <c r="AA128" s="3"/>
      <c r="AB128" s="3"/>
      <c r="AC128" s="3"/>
      <c r="AD128" s="3"/>
      <c r="AE128" s="1"/>
      <c r="AF128" s="1"/>
      <c r="AG128" s="1"/>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row>
    <row r="129" spans="1:783" s="5" customFormat="1" x14ac:dyDescent="0.2">
      <c r="I129" s="3"/>
      <c r="J129" s="3"/>
      <c r="K129" s="3"/>
      <c r="L129" s="3"/>
      <c r="M129" s="3"/>
      <c r="N129" s="3"/>
      <c r="O129" s="3"/>
      <c r="P129" s="3"/>
      <c r="Q129" s="3"/>
      <c r="R129" s="3"/>
      <c r="S129" s="3"/>
      <c r="T129" s="3"/>
      <c r="U129" s="3"/>
      <c r="V129" s="3"/>
      <c r="W129" s="3"/>
      <c r="X129" s="3"/>
      <c r="Y129" s="3"/>
      <c r="Z129" s="3"/>
      <c r="AA129" s="3"/>
      <c r="AB129" s="3"/>
      <c r="AC129" s="3"/>
      <c r="AD129" s="3"/>
      <c r="AE129" s="1"/>
      <c r="AF129" s="1"/>
      <c r="AG129" s="1"/>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c r="IZ129" s="3"/>
      <c r="JA129" s="3"/>
      <c r="JB129" s="3"/>
      <c r="JC129" s="3"/>
      <c r="JD129" s="3"/>
      <c r="JE129" s="3"/>
      <c r="JF129" s="3"/>
      <c r="JG129" s="3"/>
      <c r="JH129" s="3"/>
      <c r="JI129" s="3"/>
      <c r="JJ129" s="3"/>
      <c r="JK129" s="3"/>
      <c r="JL129" s="3"/>
      <c r="JM129" s="3"/>
      <c r="JN129" s="3"/>
      <c r="JO129" s="3"/>
      <c r="JP129" s="3"/>
      <c r="JQ129" s="3"/>
      <c r="JR129" s="3"/>
      <c r="JS129" s="3"/>
      <c r="JT129" s="3"/>
      <c r="JU129" s="3"/>
      <c r="JV129" s="3"/>
      <c r="JW129" s="3"/>
      <c r="JX129" s="3"/>
      <c r="JY129" s="3"/>
      <c r="JZ129" s="3"/>
      <c r="KA129" s="3"/>
      <c r="KB129" s="3"/>
      <c r="KC129" s="3"/>
      <c r="KD129" s="3"/>
      <c r="KE129" s="3"/>
      <c r="KF129" s="3"/>
      <c r="KG129" s="3"/>
      <c r="KH129" s="3"/>
      <c r="KI129" s="3"/>
      <c r="KJ129" s="3"/>
      <c r="KK129" s="3"/>
      <c r="KL129" s="3"/>
      <c r="KM129" s="3"/>
      <c r="KN129" s="3"/>
      <c r="KO129" s="3"/>
      <c r="KP129" s="3"/>
      <c r="KQ129" s="3"/>
      <c r="KR129" s="3"/>
      <c r="KS129" s="3"/>
      <c r="KT129" s="3"/>
      <c r="KU129" s="3"/>
      <c r="KV129" s="3"/>
      <c r="KW129" s="3"/>
      <c r="KX129" s="3"/>
      <c r="KY129" s="3"/>
      <c r="KZ129" s="3"/>
      <c r="LA129" s="3"/>
      <c r="LB129" s="3"/>
      <c r="LC129" s="3"/>
      <c r="LD129" s="3"/>
      <c r="LE129" s="3"/>
      <c r="LF129" s="3"/>
      <c r="LG129" s="3"/>
      <c r="LH129" s="3"/>
      <c r="LI129" s="3"/>
      <c r="LJ129" s="3"/>
      <c r="LK129" s="3"/>
      <c r="LL129" s="3"/>
      <c r="LM129" s="3"/>
      <c r="LN129" s="3"/>
      <c r="LO129" s="3"/>
      <c r="LP129" s="3"/>
      <c r="LQ129" s="3"/>
      <c r="LR129" s="3"/>
      <c r="LS129" s="3"/>
      <c r="LT129" s="3"/>
      <c r="LU129" s="3"/>
      <c r="LV129" s="3"/>
      <c r="LW129" s="3"/>
      <c r="LX129" s="3"/>
      <c r="LY129" s="3"/>
      <c r="LZ129" s="3"/>
      <c r="MA129" s="3"/>
      <c r="MB129" s="3"/>
      <c r="MC129" s="3"/>
      <c r="MD129" s="3"/>
      <c r="ME129" s="3"/>
      <c r="MF129" s="3"/>
      <c r="MG129" s="3"/>
      <c r="MH129" s="3"/>
      <c r="MI129" s="3"/>
      <c r="MJ129" s="3"/>
      <c r="MK129" s="3"/>
      <c r="ML129" s="3"/>
      <c r="MM129" s="3"/>
      <c r="MN129" s="3"/>
      <c r="MO129" s="3"/>
      <c r="MP129" s="3"/>
      <c r="MQ129" s="3"/>
      <c r="MR129" s="3"/>
      <c r="MS129" s="3"/>
      <c r="MT129" s="3"/>
      <c r="MU129" s="3"/>
      <c r="MV129" s="3"/>
      <c r="MW129" s="3"/>
      <c r="MX129" s="3"/>
      <c r="MY129" s="3"/>
      <c r="MZ129" s="3"/>
      <c r="NA129" s="3"/>
      <c r="NB129" s="3"/>
      <c r="NC129" s="3"/>
      <c r="ND129" s="3"/>
      <c r="NE129" s="3"/>
      <c r="NF129" s="3"/>
      <c r="NG129" s="3"/>
      <c r="NH129" s="3"/>
      <c r="NI129" s="3"/>
      <c r="NJ129" s="3"/>
      <c r="NK129" s="3"/>
      <c r="NL129" s="3"/>
      <c r="NM129" s="3"/>
      <c r="NN129" s="3"/>
      <c r="NO129" s="3"/>
      <c r="NP129" s="3"/>
      <c r="NQ129" s="3"/>
      <c r="NR129" s="3"/>
      <c r="NS129" s="3"/>
      <c r="NT129" s="3"/>
      <c r="NU129" s="3"/>
      <c r="NV129" s="3"/>
      <c r="NW129" s="3"/>
      <c r="NX129" s="3"/>
      <c r="NY129" s="3"/>
      <c r="NZ129" s="3"/>
      <c r="OA129" s="3"/>
      <c r="OB129" s="3"/>
      <c r="OC129" s="3"/>
      <c r="OD129" s="3"/>
      <c r="OE129" s="3"/>
      <c r="OF129" s="3"/>
      <c r="OG129" s="3"/>
      <c r="OH129" s="3"/>
      <c r="OI129" s="3"/>
      <c r="OJ129" s="3"/>
      <c r="OK129" s="3"/>
      <c r="OL129" s="3"/>
      <c r="OM129" s="3"/>
      <c r="ON129" s="3"/>
      <c r="OO129" s="3"/>
      <c r="OP129" s="3"/>
      <c r="OQ129" s="3"/>
      <c r="OR129" s="3"/>
      <c r="OS129" s="3"/>
      <c r="OT129" s="3"/>
      <c r="OU129" s="3"/>
      <c r="OV129" s="3"/>
      <c r="OW129" s="3"/>
      <c r="OX129" s="3"/>
      <c r="OY129" s="3"/>
      <c r="OZ129" s="3"/>
      <c r="PA129" s="3"/>
      <c r="PB129" s="3"/>
      <c r="PC129" s="3"/>
      <c r="PD129" s="3"/>
      <c r="PE129" s="3"/>
      <c r="PF129" s="3"/>
      <c r="PG129" s="3"/>
      <c r="PH129" s="3"/>
      <c r="PI129" s="3"/>
      <c r="PJ129" s="3"/>
      <c r="PK129" s="3"/>
      <c r="PL129" s="3"/>
      <c r="PM129" s="3"/>
      <c r="PN129" s="3"/>
      <c r="PO129" s="3"/>
      <c r="PP129" s="3"/>
      <c r="PQ129" s="3"/>
      <c r="PR129" s="3"/>
      <c r="PS129" s="3"/>
      <c r="PT129" s="3"/>
      <c r="PU129" s="3"/>
      <c r="PV129" s="3"/>
      <c r="PW129" s="3"/>
      <c r="PX129" s="3"/>
      <c r="PY129" s="3"/>
      <c r="PZ129" s="3"/>
      <c r="QA129" s="3"/>
      <c r="QB129" s="3"/>
      <c r="QC129" s="3"/>
      <c r="QD129" s="3"/>
      <c r="QE129" s="3"/>
      <c r="QF129" s="3"/>
      <c r="QG129" s="3"/>
      <c r="QH129" s="3"/>
      <c r="QI129" s="3"/>
      <c r="QJ129" s="3"/>
      <c r="QK129" s="3"/>
      <c r="QL129" s="3"/>
      <c r="QM129" s="3"/>
      <c r="QN129" s="3"/>
      <c r="QO129" s="3"/>
      <c r="QP129" s="3"/>
      <c r="QQ129" s="3"/>
      <c r="QR129" s="3"/>
      <c r="QS129" s="3"/>
      <c r="QT129" s="3"/>
      <c r="QU129" s="3"/>
      <c r="QV129" s="3"/>
      <c r="QW129" s="3"/>
      <c r="QX129" s="3"/>
      <c r="QY129" s="3"/>
      <c r="QZ129" s="3"/>
      <c r="RA129" s="3"/>
      <c r="RB129" s="3"/>
      <c r="RC129" s="3"/>
      <c r="RD129" s="3"/>
      <c r="RE129" s="3"/>
      <c r="RF129" s="3"/>
      <c r="RG129" s="3"/>
      <c r="RH129" s="3"/>
      <c r="RI129" s="3"/>
      <c r="RJ129" s="3"/>
      <c r="RK129" s="3"/>
      <c r="RL129" s="3"/>
      <c r="RM129" s="3"/>
      <c r="RN129" s="3"/>
      <c r="RO129" s="3"/>
      <c r="RP129" s="3"/>
      <c r="RQ129" s="3"/>
      <c r="RR129" s="3"/>
      <c r="RS129" s="3"/>
      <c r="RT129" s="3"/>
      <c r="RU129" s="3"/>
      <c r="RV129" s="3"/>
      <c r="RW129" s="3"/>
      <c r="RX129" s="3"/>
      <c r="RY129" s="3"/>
      <c r="RZ129" s="3"/>
      <c r="SA129" s="3"/>
      <c r="SB129" s="3"/>
      <c r="SC129" s="3"/>
      <c r="SD129" s="3"/>
      <c r="SE129" s="3"/>
      <c r="SF129" s="3"/>
      <c r="SG129" s="3"/>
      <c r="SH129" s="3"/>
      <c r="SI129" s="3"/>
      <c r="SJ129" s="3"/>
      <c r="SK129" s="3"/>
      <c r="SL129" s="3"/>
      <c r="SM129" s="3"/>
      <c r="SN129" s="3"/>
      <c r="SO129" s="3"/>
      <c r="SP129" s="3"/>
      <c r="SQ129" s="3"/>
      <c r="SR129" s="3"/>
      <c r="SS129" s="3"/>
      <c r="ST129" s="3"/>
      <c r="SU129" s="3"/>
      <c r="SV129" s="3"/>
      <c r="SW129" s="3"/>
      <c r="SX129" s="3"/>
      <c r="SY129" s="3"/>
      <c r="SZ129" s="3"/>
      <c r="TA129" s="3"/>
      <c r="TB129" s="3"/>
      <c r="TC129" s="3"/>
      <c r="TD129" s="3"/>
      <c r="TE129" s="3"/>
      <c r="TF129" s="3"/>
      <c r="TG129" s="3"/>
      <c r="TH129" s="3"/>
      <c r="TI129" s="3"/>
      <c r="TJ129" s="3"/>
      <c r="TK129" s="3"/>
      <c r="TL129" s="3"/>
      <c r="TM129" s="3"/>
      <c r="TN129" s="3"/>
      <c r="TO129" s="3"/>
      <c r="TP129" s="3"/>
      <c r="TQ129" s="3"/>
      <c r="TR129" s="3"/>
      <c r="TS129" s="3"/>
      <c r="TT129" s="3"/>
      <c r="TU129" s="3"/>
      <c r="TV129" s="3"/>
      <c r="TW129" s="3"/>
      <c r="TX129" s="3"/>
      <c r="TY129" s="3"/>
      <c r="TZ129" s="3"/>
      <c r="UA129" s="3"/>
      <c r="UB129" s="3"/>
      <c r="UC129" s="3"/>
      <c r="UD129" s="3"/>
      <c r="UE129" s="3"/>
      <c r="UF129" s="3"/>
      <c r="UG129" s="3"/>
      <c r="UH129" s="3"/>
      <c r="UI129" s="3"/>
      <c r="UJ129" s="3"/>
      <c r="UK129" s="3"/>
      <c r="UL129" s="3"/>
      <c r="UM129" s="3"/>
      <c r="UN129" s="3"/>
      <c r="UO129" s="3"/>
      <c r="UP129" s="3"/>
      <c r="UQ129" s="3"/>
      <c r="UR129" s="3"/>
      <c r="US129" s="3"/>
      <c r="UT129" s="3"/>
      <c r="UU129" s="3"/>
      <c r="UV129" s="3"/>
      <c r="UW129" s="3"/>
      <c r="UX129" s="3"/>
      <c r="UY129" s="3"/>
      <c r="UZ129" s="3"/>
      <c r="VA129" s="3"/>
      <c r="VB129" s="3"/>
      <c r="VC129" s="3"/>
      <c r="VD129" s="3"/>
      <c r="VE129" s="3"/>
      <c r="VF129" s="3"/>
      <c r="VG129" s="3"/>
      <c r="VH129" s="3"/>
      <c r="VI129" s="3"/>
      <c r="VJ129" s="3"/>
      <c r="VK129" s="3"/>
      <c r="VL129" s="3"/>
      <c r="VM129" s="3"/>
      <c r="VN129" s="3"/>
      <c r="VO129" s="3"/>
      <c r="VP129" s="3"/>
      <c r="VQ129" s="3"/>
      <c r="VR129" s="3"/>
      <c r="VS129" s="3"/>
      <c r="VT129" s="3"/>
      <c r="VU129" s="3"/>
      <c r="VV129" s="3"/>
      <c r="VW129" s="3"/>
      <c r="VX129" s="3"/>
      <c r="VY129" s="3"/>
      <c r="VZ129" s="3"/>
      <c r="WA129" s="3"/>
      <c r="WB129" s="3"/>
      <c r="WC129" s="3"/>
      <c r="WD129" s="3"/>
      <c r="WE129" s="3"/>
      <c r="WF129" s="3"/>
      <c r="WG129" s="3"/>
      <c r="WH129" s="3"/>
      <c r="WI129" s="3"/>
      <c r="WJ129" s="3"/>
      <c r="WK129" s="3"/>
      <c r="WL129" s="3"/>
      <c r="WM129" s="3"/>
      <c r="WN129" s="3"/>
      <c r="WO129" s="3"/>
      <c r="WP129" s="3"/>
      <c r="WQ129" s="3"/>
      <c r="WR129" s="3"/>
      <c r="WS129" s="3"/>
      <c r="WT129" s="3"/>
      <c r="WU129" s="3"/>
      <c r="WV129" s="3"/>
      <c r="WW129" s="3"/>
      <c r="WX129" s="3"/>
      <c r="WY129" s="3"/>
      <c r="WZ129" s="3"/>
      <c r="XA129" s="3"/>
      <c r="XB129" s="3"/>
      <c r="XC129" s="3"/>
      <c r="XD129" s="3"/>
      <c r="XE129" s="3"/>
      <c r="XF129" s="3"/>
      <c r="XG129" s="3"/>
      <c r="XH129" s="3"/>
      <c r="XI129" s="3"/>
      <c r="XJ129" s="3"/>
      <c r="XK129" s="3"/>
      <c r="XL129" s="3"/>
      <c r="XM129" s="3"/>
      <c r="XN129" s="3"/>
      <c r="XO129" s="3"/>
      <c r="XP129" s="3"/>
      <c r="XQ129" s="3"/>
      <c r="XR129" s="3"/>
      <c r="XS129" s="3"/>
      <c r="XT129" s="3"/>
      <c r="XU129" s="3"/>
      <c r="XV129" s="3"/>
      <c r="XW129" s="3"/>
      <c r="XX129" s="3"/>
      <c r="XY129" s="3"/>
      <c r="XZ129" s="3"/>
      <c r="YA129" s="3"/>
      <c r="YB129" s="3"/>
      <c r="YC129" s="3"/>
      <c r="YD129" s="3"/>
      <c r="YE129" s="3"/>
      <c r="YF129" s="3"/>
      <c r="YG129" s="3"/>
      <c r="YH129" s="3"/>
      <c r="YI129" s="3"/>
      <c r="YJ129" s="3"/>
      <c r="YK129" s="3"/>
      <c r="YL129" s="3"/>
      <c r="YM129" s="3"/>
      <c r="YN129" s="3"/>
      <c r="YO129" s="3"/>
      <c r="YP129" s="3"/>
      <c r="YQ129" s="3"/>
      <c r="YR129" s="3"/>
      <c r="YS129" s="3"/>
      <c r="YT129" s="3"/>
      <c r="YU129" s="3"/>
      <c r="YV129" s="3"/>
      <c r="YW129" s="3"/>
      <c r="YX129" s="3"/>
      <c r="YY129" s="3"/>
      <c r="YZ129" s="3"/>
      <c r="ZA129" s="3"/>
      <c r="ZB129" s="3"/>
      <c r="ZC129" s="3"/>
      <c r="ZD129" s="3"/>
      <c r="ZE129" s="3"/>
      <c r="ZF129" s="3"/>
      <c r="ZG129" s="3"/>
      <c r="ZH129" s="3"/>
      <c r="ZI129" s="3"/>
      <c r="ZJ129" s="3"/>
      <c r="ZK129" s="3"/>
      <c r="ZL129" s="3"/>
      <c r="ZM129" s="3"/>
      <c r="ZN129" s="3"/>
      <c r="ZO129" s="3"/>
      <c r="ZP129" s="3"/>
      <c r="ZQ129" s="3"/>
      <c r="ZR129" s="3"/>
      <c r="ZS129" s="3"/>
      <c r="ZT129" s="3"/>
      <c r="ZU129" s="3"/>
      <c r="ZV129" s="3"/>
      <c r="ZW129" s="3"/>
      <c r="ZX129" s="3"/>
      <c r="ZY129" s="3"/>
      <c r="ZZ129" s="3"/>
      <c r="AAA129" s="3"/>
      <c r="AAB129" s="3"/>
      <c r="AAC129" s="3"/>
      <c r="AAD129" s="3"/>
      <c r="AAE129" s="3"/>
      <c r="AAF129" s="3"/>
      <c r="AAG129" s="3"/>
      <c r="AAH129" s="3"/>
      <c r="AAI129" s="3"/>
      <c r="AAJ129" s="3"/>
      <c r="AAK129" s="3"/>
      <c r="AAL129" s="3"/>
      <c r="AAM129" s="3"/>
      <c r="AAN129" s="3"/>
      <c r="AAO129" s="3"/>
      <c r="AAP129" s="3"/>
      <c r="AAQ129" s="3"/>
      <c r="AAR129" s="3"/>
      <c r="AAS129" s="3"/>
      <c r="AAT129" s="3"/>
      <c r="AAU129" s="3"/>
      <c r="AAV129" s="3"/>
      <c r="AAW129" s="3"/>
      <c r="AAX129" s="3"/>
      <c r="AAY129" s="3"/>
      <c r="AAZ129" s="3"/>
      <c r="ABA129" s="3"/>
      <c r="ABB129" s="3"/>
      <c r="ABC129" s="3"/>
      <c r="ABD129" s="3"/>
      <c r="ABE129" s="3"/>
      <c r="ABF129" s="3"/>
      <c r="ABG129" s="3"/>
      <c r="ABH129" s="3"/>
      <c r="ABI129" s="3"/>
      <c r="ABJ129" s="3"/>
      <c r="ABK129" s="3"/>
      <c r="ABL129" s="3"/>
      <c r="ABM129" s="3"/>
      <c r="ABN129" s="3"/>
      <c r="ABO129" s="3"/>
      <c r="ABP129" s="3"/>
      <c r="ABQ129" s="3"/>
      <c r="ABR129" s="3"/>
      <c r="ABS129" s="3"/>
      <c r="ABT129" s="3"/>
      <c r="ABU129" s="3"/>
      <c r="ABV129" s="3"/>
      <c r="ABW129" s="3"/>
      <c r="ABX129" s="3"/>
      <c r="ABY129" s="3"/>
      <c r="ABZ129" s="3"/>
      <c r="ACA129" s="3"/>
      <c r="ACB129" s="3"/>
      <c r="ACC129" s="3"/>
      <c r="ACD129" s="3"/>
      <c r="ACE129" s="3"/>
      <c r="ACF129" s="3"/>
      <c r="ACG129" s="3"/>
      <c r="ACH129" s="3"/>
      <c r="ACI129" s="3"/>
      <c r="ACJ129" s="3"/>
      <c r="ACK129" s="3"/>
      <c r="ACL129" s="3"/>
      <c r="ACM129" s="3"/>
      <c r="ACN129" s="3"/>
      <c r="ACO129" s="3"/>
      <c r="ACP129" s="3"/>
      <c r="ACQ129" s="3"/>
      <c r="ACR129" s="3"/>
      <c r="ACS129" s="3"/>
      <c r="ACT129" s="3"/>
      <c r="ACU129" s="3"/>
      <c r="ACV129" s="3"/>
      <c r="ACW129" s="3"/>
      <c r="ACX129" s="3"/>
      <c r="ACY129" s="3"/>
      <c r="ACZ129" s="3"/>
      <c r="ADA129" s="3"/>
      <c r="ADB129" s="3"/>
      <c r="ADC129" s="3"/>
    </row>
    <row r="130" spans="1:783" s="5" customFormat="1" x14ac:dyDescent="0.2">
      <c r="I130" s="3"/>
      <c r="J130" s="3"/>
      <c r="K130" s="3"/>
      <c r="L130" s="3"/>
      <c r="M130" s="3"/>
      <c r="N130" s="3"/>
      <c r="O130" s="3"/>
      <c r="P130" s="3"/>
      <c r="Q130" s="3"/>
      <c r="R130" s="3"/>
      <c r="S130" s="3"/>
      <c r="T130" s="3"/>
      <c r="U130" s="3"/>
      <c r="V130" s="3"/>
      <c r="W130" s="3"/>
      <c r="X130" s="3"/>
      <c r="Y130" s="3"/>
      <c r="Z130" s="3"/>
      <c r="AA130" s="3"/>
      <c r="AB130" s="3"/>
      <c r="AC130" s="3"/>
      <c r="AD130" s="3"/>
      <c r="AE130" s="1"/>
      <c r="AF130" s="1"/>
      <c r="AG130" s="1"/>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c r="IW130" s="3"/>
      <c r="IX130" s="3"/>
      <c r="IY130" s="3"/>
      <c r="IZ130" s="3"/>
      <c r="JA130" s="3"/>
      <c r="JB130" s="3"/>
      <c r="JC130" s="3"/>
      <c r="JD130" s="3"/>
      <c r="JE130" s="3"/>
      <c r="JF130" s="3"/>
      <c r="JG130" s="3"/>
      <c r="JH130" s="3"/>
      <c r="JI130" s="3"/>
      <c r="JJ130" s="3"/>
      <c r="JK130" s="3"/>
      <c r="JL130" s="3"/>
      <c r="JM130" s="3"/>
      <c r="JN130" s="3"/>
      <c r="JO130" s="3"/>
      <c r="JP130" s="3"/>
      <c r="JQ130" s="3"/>
      <c r="JR130" s="3"/>
      <c r="JS130" s="3"/>
      <c r="JT130" s="3"/>
      <c r="JU130" s="3"/>
      <c r="JV130" s="3"/>
      <c r="JW130" s="3"/>
      <c r="JX130" s="3"/>
      <c r="JY130" s="3"/>
      <c r="JZ130" s="3"/>
      <c r="KA130" s="3"/>
      <c r="KB130" s="3"/>
      <c r="KC130" s="3"/>
      <c r="KD130" s="3"/>
      <c r="KE130" s="3"/>
      <c r="KF130" s="3"/>
      <c r="KG130" s="3"/>
      <c r="KH130" s="3"/>
      <c r="KI130" s="3"/>
      <c r="KJ130" s="3"/>
      <c r="KK130" s="3"/>
      <c r="KL130" s="3"/>
      <c r="KM130" s="3"/>
      <c r="KN130" s="3"/>
      <c r="KO130" s="3"/>
      <c r="KP130" s="3"/>
      <c r="KQ130" s="3"/>
      <c r="KR130" s="3"/>
      <c r="KS130" s="3"/>
      <c r="KT130" s="3"/>
      <c r="KU130" s="3"/>
      <c r="KV130" s="3"/>
      <c r="KW130" s="3"/>
      <c r="KX130" s="3"/>
      <c r="KY130" s="3"/>
      <c r="KZ130" s="3"/>
      <c r="LA130" s="3"/>
      <c r="LB130" s="3"/>
      <c r="LC130" s="3"/>
      <c r="LD130" s="3"/>
      <c r="LE130" s="3"/>
      <c r="LF130" s="3"/>
      <c r="LG130" s="3"/>
      <c r="LH130" s="3"/>
      <c r="LI130" s="3"/>
      <c r="LJ130" s="3"/>
      <c r="LK130" s="3"/>
      <c r="LL130" s="3"/>
      <c r="LM130" s="3"/>
      <c r="LN130" s="3"/>
      <c r="LO130" s="3"/>
      <c r="LP130" s="3"/>
      <c r="LQ130" s="3"/>
      <c r="LR130" s="3"/>
      <c r="LS130" s="3"/>
      <c r="LT130" s="3"/>
      <c r="LU130" s="3"/>
      <c r="LV130" s="3"/>
      <c r="LW130" s="3"/>
      <c r="LX130" s="3"/>
      <c r="LY130" s="3"/>
      <c r="LZ130" s="3"/>
      <c r="MA130" s="3"/>
      <c r="MB130" s="3"/>
      <c r="MC130" s="3"/>
      <c r="MD130" s="3"/>
      <c r="ME130" s="3"/>
      <c r="MF130" s="3"/>
      <c r="MG130" s="3"/>
      <c r="MH130" s="3"/>
      <c r="MI130" s="3"/>
      <c r="MJ130" s="3"/>
      <c r="MK130" s="3"/>
      <c r="ML130" s="3"/>
      <c r="MM130" s="3"/>
      <c r="MN130" s="3"/>
      <c r="MO130" s="3"/>
      <c r="MP130" s="3"/>
      <c r="MQ130" s="3"/>
      <c r="MR130" s="3"/>
      <c r="MS130" s="3"/>
      <c r="MT130" s="3"/>
      <c r="MU130" s="3"/>
      <c r="MV130" s="3"/>
      <c r="MW130" s="3"/>
      <c r="MX130" s="3"/>
      <c r="MY130" s="3"/>
      <c r="MZ130" s="3"/>
      <c r="NA130" s="3"/>
      <c r="NB130" s="3"/>
      <c r="NC130" s="3"/>
      <c r="ND130" s="3"/>
      <c r="NE130" s="3"/>
      <c r="NF130" s="3"/>
      <c r="NG130" s="3"/>
      <c r="NH130" s="3"/>
      <c r="NI130" s="3"/>
      <c r="NJ130" s="3"/>
      <c r="NK130" s="3"/>
      <c r="NL130" s="3"/>
      <c r="NM130" s="3"/>
      <c r="NN130" s="3"/>
      <c r="NO130" s="3"/>
      <c r="NP130" s="3"/>
      <c r="NQ130" s="3"/>
      <c r="NR130" s="3"/>
      <c r="NS130" s="3"/>
      <c r="NT130" s="3"/>
      <c r="NU130" s="3"/>
      <c r="NV130" s="3"/>
      <c r="NW130" s="3"/>
      <c r="NX130" s="3"/>
      <c r="NY130" s="3"/>
      <c r="NZ130" s="3"/>
      <c r="OA130" s="3"/>
      <c r="OB130" s="3"/>
      <c r="OC130" s="3"/>
      <c r="OD130" s="3"/>
      <c r="OE130" s="3"/>
      <c r="OF130" s="3"/>
      <c r="OG130" s="3"/>
      <c r="OH130" s="3"/>
      <c r="OI130" s="3"/>
      <c r="OJ130" s="3"/>
      <c r="OK130" s="3"/>
      <c r="OL130" s="3"/>
      <c r="OM130" s="3"/>
      <c r="ON130" s="3"/>
      <c r="OO130" s="3"/>
      <c r="OP130" s="3"/>
      <c r="OQ130" s="3"/>
      <c r="OR130" s="3"/>
      <c r="OS130" s="3"/>
      <c r="OT130" s="3"/>
      <c r="OU130" s="3"/>
      <c r="OV130" s="3"/>
      <c r="OW130" s="3"/>
      <c r="OX130" s="3"/>
      <c r="OY130" s="3"/>
      <c r="OZ130" s="3"/>
      <c r="PA130" s="3"/>
      <c r="PB130" s="3"/>
      <c r="PC130" s="3"/>
      <c r="PD130" s="3"/>
      <c r="PE130" s="3"/>
      <c r="PF130" s="3"/>
      <c r="PG130" s="3"/>
      <c r="PH130" s="3"/>
      <c r="PI130" s="3"/>
      <c r="PJ130" s="3"/>
      <c r="PK130" s="3"/>
      <c r="PL130" s="3"/>
      <c r="PM130" s="3"/>
      <c r="PN130" s="3"/>
      <c r="PO130" s="3"/>
      <c r="PP130" s="3"/>
      <c r="PQ130" s="3"/>
      <c r="PR130" s="3"/>
      <c r="PS130" s="3"/>
      <c r="PT130" s="3"/>
      <c r="PU130" s="3"/>
      <c r="PV130" s="3"/>
      <c r="PW130" s="3"/>
      <c r="PX130" s="3"/>
      <c r="PY130" s="3"/>
      <c r="PZ130" s="3"/>
      <c r="QA130" s="3"/>
      <c r="QB130" s="3"/>
      <c r="QC130" s="3"/>
      <c r="QD130" s="3"/>
      <c r="QE130" s="3"/>
      <c r="QF130" s="3"/>
      <c r="QG130" s="3"/>
      <c r="QH130" s="3"/>
      <c r="QI130" s="3"/>
      <c r="QJ130" s="3"/>
      <c r="QK130" s="3"/>
      <c r="QL130" s="3"/>
      <c r="QM130" s="3"/>
      <c r="QN130" s="3"/>
      <c r="QO130" s="3"/>
      <c r="QP130" s="3"/>
      <c r="QQ130" s="3"/>
      <c r="QR130" s="3"/>
      <c r="QS130" s="3"/>
      <c r="QT130" s="3"/>
      <c r="QU130" s="3"/>
      <c r="QV130" s="3"/>
      <c r="QW130" s="3"/>
      <c r="QX130" s="3"/>
      <c r="QY130" s="3"/>
      <c r="QZ130" s="3"/>
      <c r="RA130" s="3"/>
      <c r="RB130" s="3"/>
      <c r="RC130" s="3"/>
      <c r="RD130" s="3"/>
      <c r="RE130" s="3"/>
      <c r="RF130" s="3"/>
      <c r="RG130" s="3"/>
      <c r="RH130" s="3"/>
      <c r="RI130" s="3"/>
      <c r="RJ130" s="3"/>
      <c r="RK130" s="3"/>
      <c r="RL130" s="3"/>
      <c r="RM130" s="3"/>
      <c r="RN130" s="3"/>
      <c r="RO130" s="3"/>
      <c r="RP130" s="3"/>
      <c r="RQ130" s="3"/>
      <c r="RR130" s="3"/>
      <c r="RS130" s="3"/>
      <c r="RT130" s="3"/>
      <c r="RU130" s="3"/>
      <c r="RV130" s="3"/>
      <c r="RW130" s="3"/>
      <c r="RX130" s="3"/>
      <c r="RY130" s="3"/>
      <c r="RZ130" s="3"/>
      <c r="SA130" s="3"/>
      <c r="SB130" s="3"/>
      <c r="SC130" s="3"/>
      <c r="SD130" s="3"/>
      <c r="SE130" s="3"/>
      <c r="SF130" s="3"/>
      <c r="SG130" s="3"/>
      <c r="SH130" s="3"/>
      <c r="SI130" s="3"/>
      <c r="SJ130" s="3"/>
      <c r="SK130" s="3"/>
      <c r="SL130" s="3"/>
      <c r="SM130" s="3"/>
      <c r="SN130" s="3"/>
      <c r="SO130" s="3"/>
      <c r="SP130" s="3"/>
      <c r="SQ130" s="3"/>
      <c r="SR130" s="3"/>
      <c r="SS130" s="3"/>
      <c r="ST130" s="3"/>
      <c r="SU130" s="3"/>
      <c r="SV130" s="3"/>
      <c r="SW130" s="3"/>
      <c r="SX130" s="3"/>
      <c r="SY130" s="3"/>
      <c r="SZ130" s="3"/>
      <c r="TA130" s="3"/>
      <c r="TB130" s="3"/>
      <c r="TC130" s="3"/>
      <c r="TD130" s="3"/>
      <c r="TE130" s="3"/>
      <c r="TF130" s="3"/>
      <c r="TG130" s="3"/>
      <c r="TH130" s="3"/>
      <c r="TI130" s="3"/>
      <c r="TJ130" s="3"/>
      <c r="TK130" s="3"/>
      <c r="TL130" s="3"/>
      <c r="TM130" s="3"/>
      <c r="TN130" s="3"/>
      <c r="TO130" s="3"/>
      <c r="TP130" s="3"/>
      <c r="TQ130" s="3"/>
      <c r="TR130" s="3"/>
      <c r="TS130" s="3"/>
      <c r="TT130" s="3"/>
      <c r="TU130" s="3"/>
      <c r="TV130" s="3"/>
      <c r="TW130" s="3"/>
      <c r="TX130" s="3"/>
      <c r="TY130" s="3"/>
      <c r="TZ130" s="3"/>
      <c r="UA130" s="3"/>
      <c r="UB130" s="3"/>
      <c r="UC130" s="3"/>
      <c r="UD130" s="3"/>
      <c r="UE130" s="3"/>
      <c r="UF130" s="3"/>
      <c r="UG130" s="3"/>
      <c r="UH130" s="3"/>
      <c r="UI130" s="3"/>
      <c r="UJ130" s="3"/>
      <c r="UK130" s="3"/>
      <c r="UL130" s="3"/>
      <c r="UM130" s="3"/>
      <c r="UN130" s="3"/>
      <c r="UO130" s="3"/>
      <c r="UP130" s="3"/>
      <c r="UQ130" s="3"/>
      <c r="UR130" s="3"/>
      <c r="US130" s="3"/>
      <c r="UT130" s="3"/>
      <c r="UU130" s="3"/>
      <c r="UV130" s="3"/>
      <c r="UW130" s="3"/>
      <c r="UX130" s="3"/>
      <c r="UY130" s="3"/>
      <c r="UZ130" s="3"/>
      <c r="VA130" s="3"/>
      <c r="VB130" s="3"/>
      <c r="VC130" s="3"/>
      <c r="VD130" s="3"/>
      <c r="VE130" s="3"/>
      <c r="VF130" s="3"/>
      <c r="VG130" s="3"/>
      <c r="VH130" s="3"/>
      <c r="VI130" s="3"/>
      <c r="VJ130" s="3"/>
      <c r="VK130" s="3"/>
      <c r="VL130" s="3"/>
      <c r="VM130" s="3"/>
      <c r="VN130" s="3"/>
      <c r="VO130" s="3"/>
      <c r="VP130" s="3"/>
      <c r="VQ130" s="3"/>
      <c r="VR130" s="3"/>
      <c r="VS130" s="3"/>
      <c r="VT130" s="3"/>
      <c r="VU130" s="3"/>
      <c r="VV130" s="3"/>
      <c r="VW130" s="3"/>
      <c r="VX130" s="3"/>
      <c r="VY130" s="3"/>
      <c r="VZ130" s="3"/>
      <c r="WA130" s="3"/>
      <c r="WB130" s="3"/>
      <c r="WC130" s="3"/>
      <c r="WD130" s="3"/>
      <c r="WE130" s="3"/>
      <c r="WF130" s="3"/>
      <c r="WG130" s="3"/>
      <c r="WH130" s="3"/>
      <c r="WI130" s="3"/>
      <c r="WJ130" s="3"/>
      <c r="WK130" s="3"/>
      <c r="WL130" s="3"/>
      <c r="WM130" s="3"/>
      <c r="WN130" s="3"/>
      <c r="WO130" s="3"/>
      <c r="WP130" s="3"/>
      <c r="WQ130" s="3"/>
      <c r="WR130" s="3"/>
      <c r="WS130" s="3"/>
      <c r="WT130" s="3"/>
      <c r="WU130" s="3"/>
      <c r="WV130" s="3"/>
      <c r="WW130" s="3"/>
      <c r="WX130" s="3"/>
      <c r="WY130" s="3"/>
      <c r="WZ130" s="3"/>
      <c r="XA130" s="3"/>
      <c r="XB130" s="3"/>
      <c r="XC130" s="3"/>
      <c r="XD130" s="3"/>
      <c r="XE130" s="3"/>
      <c r="XF130" s="3"/>
      <c r="XG130" s="3"/>
      <c r="XH130" s="3"/>
      <c r="XI130" s="3"/>
      <c r="XJ130" s="3"/>
      <c r="XK130" s="3"/>
      <c r="XL130" s="3"/>
      <c r="XM130" s="3"/>
      <c r="XN130" s="3"/>
      <c r="XO130" s="3"/>
      <c r="XP130" s="3"/>
      <c r="XQ130" s="3"/>
      <c r="XR130" s="3"/>
      <c r="XS130" s="3"/>
      <c r="XT130" s="3"/>
      <c r="XU130" s="3"/>
      <c r="XV130" s="3"/>
      <c r="XW130" s="3"/>
      <c r="XX130" s="3"/>
      <c r="XY130" s="3"/>
      <c r="XZ130" s="3"/>
      <c r="YA130" s="3"/>
      <c r="YB130" s="3"/>
      <c r="YC130" s="3"/>
      <c r="YD130" s="3"/>
      <c r="YE130" s="3"/>
      <c r="YF130" s="3"/>
      <c r="YG130" s="3"/>
      <c r="YH130" s="3"/>
      <c r="YI130" s="3"/>
      <c r="YJ130" s="3"/>
      <c r="YK130" s="3"/>
      <c r="YL130" s="3"/>
      <c r="YM130" s="3"/>
      <c r="YN130" s="3"/>
      <c r="YO130" s="3"/>
      <c r="YP130" s="3"/>
      <c r="YQ130" s="3"/>
      <c r="YR130" s="3"/>
      <c r="YS130" s="3"/>
      <c r="YT130" s="3"/>
      <c r="YU130" s="3"/>
      <c r="YV130" s="3"/>
      <c r="YW130" s="3"/>
      <c r="YX130" s="3"/>
      <c r="YY130" s="3"/>
      <c r="YZ130" s="3"/>
      <c r="ZA130" s="3"/>
      <c r="ZB130" s="3"/>
      <c r="ZC130" s="3"/>
      <c r="ZD130" s="3"/>
      <c r="ZE130" s="3"/>
      <c r="ZF130" s="3"/>
      <c r="ZG130" s="3"/>
      <c r="ZH130" s="3"/>
      <c r="ZI130" s="3"/>
      <c r="ZJ130" s="3"/>
      <c r="ZK130" s="3"/>
      <c r="ZL130" s="3"/>
      <c r="ZM130" s="3"/>
      <c r="ZN130" s="3"/>
      <c r="ZO130" s="3"/>
      <c r="ZP130" s="3"/>
      <c r="ZQ130" s="3"/>
      <c r="ZR130" s="3"/>
      <c r="ZS130" s="3"/>
      <c r="ZT130" s="3"/>
      <c r="ZU130" s="3"/>
      <c r="ZV130" s="3"/>
      <c r="ZW130" s="3"/>
      <c r="ZX130" s="3"/>
      <c r="ZY130" s="3"/>
      <c r="ZZ130" s="3"/>
      <c r="AAA130" s="3"/>
      <c r="AAB130" s="3"/>
      <c r="AAC130" s="3"/>
      <c r="AAD130" s="3"/>
      <c r="AAE130" s="3"/>
      <c r="AAF130" s="3"/>
      <c r="AAG130" s="3"/>
      <c r="AAH130" s="3"/>
      <c r="AAI130" s="3"/>
      <c r="AAJ130" s="3"/>
      <c r="AAK130" s="3"/>
      <c r="AAL130" s="3"/>
      <c r="AAM130" s="3"/>
      <c r="AAN130" s="3"/>
      <c r="AAO130" s="3"/>
      <c r="AAP130" s="3"/>
      <c r="AAQ130" s="3"/>
      <c r="AAR130" s="3"/>
      <c r="AAS130" s="3"/>
      <c r="AAT130" s="3"/>
      <c r="AAU130" s="3"/>
      <c r="AAV130" s="3"/>
      <c r="AAW130" s="3"/>
      <c r="AAX130" s="3"/>
      <c r="AAY130" s="3"/>
      <c r="AAZ130" s="3"/>
      <c r="ABA130" s="3"/>
      <c r="ABB130" s="3"/>
      <c r="ABC130" s="3"/>
      <c r="ABD130" s="3"/>
      <c r="ABE130" s="3"/>
      <c r="ABF130" s="3"/>
      <c r="ABG130" s="3"/>
      <c r="ABH130" s="3"/>
      <c r="ABI130" s="3"/>
      <c r="ABJ130" s="3"/>
      <c r="ABK130" s="3"/>
      <c r="ABL130" s="3"/>
      <c r="ABM130" s="3"/>
      <c r="ABN130" s="3"/>
      <c r="ABO130" s="3"/>
      <c r="ABP130" s="3"/>
      <c r="ABQ130" s="3"/>
      <c r="ABR130" s="3"/>
      <c r="ABS130" s="3"/>
      <c r="ABT130" s="3"/>
      <c r="ABU130" s="3"/>
      <c r="ABV130" s="3"/>
      <c r="ABW130" s="3"/>
      <c r="ABX130" s="3"/>
      <c r="ABY130" s="3"/>
      <c r="ABZ130" s="3"/>
      <c r="ACA130" s="3"/>
      <c r="ACB130" s="3"/>
      <c r="ACC130" s="3"/>
      <c r="ACD130" s="3"/>
      <c r="ACE130" s="3"/>
      <c r="ACF130" s="3"/>
      <c r="ACG130" s="3"/>
      <c r="ACH130" s="3"/>
      <c r="ACI130" s="3"/>
      <c r="ACJ130" s="3"/>
      <c r="ACK130" s="3"/>
      <c r="ACL130" s="3"/>
      <c r="ACM130" s="3"/>
      <c r="ACN130" s="3"/>
      <c r="ACO130" s="3"/>
      <c r="ACP130" s="3"/>
      <c r="ACQ130" s="3"/>
      <c r="ACR130" s="3"/>
      <c r="ACS130" s="3"/>
      <c r="ACT130" s="3"/>
      <c r="ACU130" s="3"/>
      <c r="ACV130" s="3"/>
      <c r="ACW130" s="3"/>
      <c r="ACX130" s="3"/>
      <c r="ACY130" s="3"/>
      <c r="ACZ130" s="3"/>
      <c r="ADA130" s="3"/>
      <c r="ADB130" s="3"/>
      <c r="ADC130" s="3"/>
    </row>
    <row r="131" spans="1:783" s="5" customFormat="1" x14ac:dyDescent="0.2">
      <c r="I131" s="3"/>
      <c r="J131" s="3"/>
      <c r="K131" s="3"/>
      <c r="L131" s="3"/>
      <c r="M131" s="3"/>
      <c r="N131" s="3"/>
      <c r="O131" s="3"/>
      <c r="P131" s="3"/>
      <c r="Q131" s="3"/>
      <c r="R131" s="3"/>
      <c r="S131" s="3"/>
      <c r="T131" s="3"/>
      <c r="U131" s="3"/>
      <c r="V131" s="3"/>
      <c r="W131" s="3"/>
      <c r="X131" s="3"/>
      <c r="Y131" s="3"/>
      <c r="Z131" s="3"/>
      <c r="AA131" s="3"/>
      <c r="AB131" s="3"/>
      <c r="AC131" s="3"/>
      <c r="AD131" s="3"/>
      <c r="AE131" s="1"/>
      <c r="AF131" s="1"/>
      <c r="AG131" s="1"/>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c r="IZ131" s="3"/>
      <c r="JA131" s="3"/>
      <c r="JB131" s="3"/>
      <c r="JC131" s="3"/>
      <c r="JD131" s="3"/>
      <c r="JE131" s="3"/>
      <c r="JF131" s="3"/>
      <c r="JG131" s="3"/>
      <c r="JH131" s="3"/>
      <c r="JI131" s="3"/>
      <c r="JJ131" s="3"/>
      <c r="JK131" s="3"/>
      <c r="JL131" s="3"/>
      <c r="JM131" s="3"/>
      <c r="JN131" s="3"/>
      <c r="JO131" s="3"/>
      <c r="JP131" s="3"/>
      <c r="JQ131" s="3"/>
      <c r="JR131" s="3"/>
      <c r="JS131" s="3"/>
      <c r="JT131" s="3"/>
      <c r="JU131" s="3"/>
      <c r="JV131" s="3"/>
      <c r="JW131" s="3"/>
      <c r="JX131" s="3"/>
      <c r="JY131" s="3"/>
      <c r="JZ131" s="3"/>
      <c r="KA131" s="3"/>
      <c r="KB131" s="3"/>
      <c r="KC131" s="3"/>
      <c r="KD131" s="3"/>
      <c r="KE131" s="3"/>
      <c r="KF131" s="3"/>
      <c r="KG131" s="3"/>
      <c r="KH131" s="3"/>
      <c r="KI131" s="3"/>
      <c r="KJ131" s="3"/>
      <c r="KK131" s="3"/>
      <c r="KL131" s="3"/>
      <c r="KM131" s="3"/>
      <c r="KN131" s="3"/>
      <c r="KO131" s="3"/>
      <c r="KP131" s="3"/>
      <c r="KQ131" s="3"/>
      <c r="KR131" s="3"/>
      <c r="KS131" s="3"/>
      <c r="KT131" s="3"/>
      <c r="KU131" s="3"/>
      <c r="KV131" s="3"/>
      <c r="KW131" s="3"/>
      <c r="KX131" s="3"/>
      <c r="KY131" s="3"/>
      <c r="KZ131" s="3"/>
      <c r="LA131" s="3"/>
      <c r="LB131" s="3"/>
      <c r="LC131" s="3"/>
      <c r="LD131" s="3"/>
      <c r="LE131" s="3"/>
      <c r="LF131" s="3"/>
      <c r="LG131" s="3"/>
      <c r="LH131" s="3"/>
      <c r="LI131" s="3"/>
      <c r="LJ131" s="3"/>
      <c r="LK131" s="3"/>
      <c r="LL131" s="3"/>
      <c r="LM131" s="3"/>
      <c r="LN131" s="3"/>
      <c r="LO131" s="3"/>
      <c r="LP131" s="3"/>
      <c r="LQ131" s="3"/>
      <c r="LR131" s="3"/>
      <c r="LS131" s="3"/>
      <c r="LT131" s="3"/>
      <c r="LU131" s="3"/>
      <c r="LV131" s="3"/>
      <c r="LW131" s="3"/>
      <c r="LX131" s="3"/>
      <c r="LY131" s="3"/>
      <c r="LZ131" s="3"/>
      <c r="MA131" s="3"/>
      <c r="MB131" s="3"/>
      <c r="MC131" s="3"/>
      <c r="MD131" s="3"/>
      <c r="ME131" s="3"/>
      <c r="MF131" s="3"/>
      <c r="MG131" s="3"/>
      <c r="MH131" s="3"/>
      <c r="MI131" s="3"/>
      <c r="MJ131" s="3"/>
      <c r="MK131" s="3"/>
      <c r="ML131" s="3"/>
      <c r="MM131" s="3"/>
      <c r="MN131" s="3"/>
      <c r="MO131" s="3"/>
      <c r="MP131" s="3"/>
      <c r="MQ131" s="3"/>
      <c r="MR131" s="3"/>
      <c r="MS131" s="3"/>
      <c r="MT131" s="3"/>
      <c r="MU131" s="3"/>
      <c r="MV131" s="3"/>
      <c r="MW131" s="3"/>
      <c r="MX131" s="3"/>
      <c r="MY131" s="3"/>
      <c r="MZ131" s="3"/>
      <c r="NA131" s="3"/>
      <c r="NB131" s="3"/>
      <c r="NC131" s="3"/>
      <c r="ND131" s="3"/>
      <c r="NE131" s="3"/>
      <c r="NF131" s="3"/>
      <c r="NG131" s="3"/>
      <c r="NH131" s="3"/>
      <c r="NI131" s="3"/>
      <c r="NJ131" s="3"/>
      <c r="NK131" s="3"/>
      <c r="NL131" s="3"/>
      <c r="NM131" s="3"/>
      <c r="NN131" s="3"/>
      <c r="NO131" s="3"/>
      <c r="NP131" s="3"/>
      <c r="NQ131" s="3"/>
      <c r="NR131" s="3"/>
      <c r="NS131" s="3"/>
      <c r="NT131" s="3"/>
      <c r="NU131" s="3"/>
      <c r="NV131" s="3"/>
      <c r="NW131" s="3"/>
      <c r="NX131" s="3"/>
      <c r="NY131" s="3"/>
      <c r="NZ131" s="3"/>
      <c r="OA131" s="3"/>
      <c r="OB131" s="3"/>
      <c r="OC131" s="3"/>
      <c r="OD131" s="3"/>
      <c r="OE131" s="3"/>
      <c r="OF131" s="3"/>
      <c r="OG131" s="3"/>
      <c r="OH131" s="3"/>
      <c r="OI131" s="3"/>
      <c r="OJ131" s="3"/>
      <c r="OK131" s="3"/>
      <c r="OL131" s="3"/>
      <c r="OM131" s="3"/>
      <c r="ON131" s="3"/>
      <c r="OO131" s="3"/>
      <c r="OP131" s="3"/>
      <c r="OQ131" s="3"/>
      <c r="OR131" s="3"/>
      <c r="OS131" s="3"/>
      <c r="OT131" s="3"/>
      <c r="OU131" s="3"/>
      <c r="OV131" s="3"/>
      <c r="OW131" s="3"/>
      <c r="OX131" s="3"/>
      <c r="OY131" s="3"/>
      <c r="OZ131" s="3"/>
      <c r="PA131" s="3"/>
      <c r="PB131" s="3"/>
      <c r="PC131" s="3"/>
      <c r="PD131" s="3"/>
      <c r="PE131" s="3"/>
      <c r="PF131" s="3"/>
      <c r="PG131" s="3"/>
      <c r="PH131" s="3"/>
      <c r="PI131" s="3"/>
      <c r="PJ131" s="3"/>
      <c r="PK131" s="3"/>
      <c r="PL131" s="3"/>
      <c r="PM131" s="3"/>
      <c r="PN131" s="3"/>
      <c r="PO131" s="3"/>
      <c r="PP131" s="3"/>
      <c r="PQ131" s="3"/>
      <c r="PR131" s="3"/>
      <c r="PS131" s="3"/>
      <c r="PT131" s="3"/>
      <c r="PU131" s="3"/>
      <c r="PV131" s="3"/>
      <c r="PW131" s="3"/>
      <c r="PX131" s="3"/>
      <c r="PY131" s="3"/>
      <c r="PZ131" s="3"/>
      <c r="QA131" s="3"/>
      <c r="QB131" s="3"/>
      <c r="QC131" s="3"/>
      <c r="QD131" s="3"/>
      <c r="QE131" s="3"/>
      <c r="QF131" s="3"/>
      <c r="QG131" s="3"/>
      <c r="QH131" s="3"/>
      <c r="QI131" s="3"/>
      <c r="QJ131" s="3"/>
      <c r="QK131" s="3"/>
      <c r="QL131" s="3"/>
      <c r="QM131" s="3"/>
      <c r="QN131" s="3"/>
      <c r="QO131" s="3"/>
      <c r="QP131" s="3"/>
      <c r="QQ131" s="3"/>
      <c r="QR131" s="3"/>
      <c r="QS131" s="3"/>
      <c r="QT131" s="3"/>
      <c r="QU131" s="3"/>
      <c r="QV131" s="3"/>
      <c r="QW131" s="3"/>
      <c r="QX131" s="3"/>
      <c r="QY131" s="3"/>
      <c r="QZ131" s="3"/>
      <c r="RA131" s="3"/>
      <c r="RB131" s="3"/>
      <c r="RC131" s="3"/>
      <c r="RD131" s="3"/>
      <c r="RE131" s="3"/>
      <c r="RF131" s="3"/>
      <c r="RG131" s="3"/>
      <c r="RH131" s="3"/>
      <c r="RI131" s="3"/>
      <c r="RJ131" s="3"/>
      <c r="RK131" s="3"/>
      <c r="RL131" s="3"/>
      <c r="RM131" s="3"/>
      <c r="RN131" s="3"/>
      <c r="RO131" s="3"/>
      <c r="RP131" s="3"/>
      <c r="RQ131" s="3"/>
      <c r="RR131" s="3"/>
      <c r="RS131" s="3"/>
      <c r="RT131" s="3"/>
      <c r="RU131" s="3"/>
      <c r="RV131" s="3"/>
      <c r="RW131" s="3"/>
      <c r="RX131" s="3"/>
      <c r="RY131" s="3"/>
      <c r="RZ131" s="3"/>
      <c r="SA131" s="3"/>
      <c r="SB131" s="3"/>
      <c r="SC131" s="3"/>
      <c r="SD131" s="3"/>
      <c r="SE131" s="3"/>
      <c r="SF131" s="3"/>
      <c r="SG131" s="3"/>
      <c r="SH131" s="3"/>
      <c r="SI131" s="3"/>
      <c r="SJ131" s="3"/>
      <c r="SK131" s="3"/>
      <c r="SL131" s="3"/>
      <c r="SM131" s="3"/>
      <c r="SN131" s="3"/>
      <c r="SO131" s="3"/>
      <c r="SP131" s="3"/>
      <c r="SQ131" s="3"/>
      <c r="SR131" s="3"/>
      <c r="SS131" s="3"/>
      <c r="ST131" s="3"/>
      <c r="SU131" s="3"/>
      <c r="SV131" s="3"/>
      <c r="SW131" s="3"/>
      <c r="SX131" s="3"/>
      <c r="SY131" s="3"/>
      <c r="SZ131" s="3"/>
      <c r="TA131" s="3"/>
      <c r="TB131" s="3"/>
      <c r="TC131" s="3"/>
      <c r="TD131" s="3"/>
      <c r="TE131" s="3"/>
      <c r="TF131" s="3"/>
      <c r="TG131" s="3"/>
      <c r="TH131" s="3"/>
      <c r="TI131" s="3"/>
      <c r="TJ131" s="3"/>
      <c r="TK131" s="3"/>
      <c r="TL131" s="3"/>
      <c r="TM131" s="3"/>
      <c r="TN131" s="3"/>
      <c r="TO131" s="3"/>
      <c r="TP131" s="3"/>
      <c r="TQ131" s="3"/>
      <c r="TR131" s="3"/>
      <c r="TS131" s="3"/>
      <c r="TT131" s="3"/>
      <c r="TU131" s="3"/>
      <c r="TV131" s="3"/>
      <c r="TW131" s="3"/>
      <c r="TX131" s="3"/>
      <c r="TY131" s="3"/>
      <c r="TZ131" s="3"/>
      <c r="UA131" s="3"/>
      <c r="UB131" s="3"/>
      <c r="UC131" s="3"/>
      <c r="UD131" s="3"/>
      <c r="UE131" s="3"/>
      <c r="UF131" s="3"/>
      <c r="UG131" s="3"/>
      <c r="UH131" s="3"/>
      <c r="UI131" s="3"/>
      <c r="UJ131" s="3"/>
      <c r="UK131" s="3"/>
      <c r="UL131" s="3"/>
      <c r="UM131" s="3"/>
      <c r="UN131" s="3"/>
      <c r="UO131" s="3"/>
      <c r="UP131" s="3"/>
      <c r="UQ131" s="3"/>
      <c r="UR131" s="3"/>
      <c r="US131" s="3"/>
      <c r="UT131" s="3"/>
      <c r="UU131" s="3"/>
      <c r="UV131" s="3"/>
      <c r="UW131" s="3"/>
      <c r="UX131" s="3"/>
      <c r="UY131" s="3"/>
      <c r="UZ131" s="3"/>
      <c r="VA131" s="3"/>
      <c r="VB131" s="3"/>
      <c r="VC131" s="3"/>
      <c r="VD131" s="3"/>
      <c r="VE131" s="3"/>
      <c r="VF131" s="3"/>
      <c r="VG131" s="3"/>
      <c r="VH131" s="3"/>
      <c r="VI131" s="3"/>
      <c r="VJ131" s="3"/>
      <c r="VK131" s="3"/>
      <c r="VL131" s="3"/>
      <c r="VM131" s="3"/>
      <c r="VN131" s="3"/>
      <c r="VO131" s="3"/>
      <c r="VP131" s="3"/>
      <c r="VQ131" s="3"/>
      <c r="VR131" s="3"/>
      <c r="VS131" s="3"/>
      <c r="VT131" s="3"/>
      <c r="VU131" s="3"/>
      <c r="VV131" s="3"/>
      <c r="VW131" s="3"/>
      <c r="VX131" s="3"/>
      <c r="VY131" s="3"/>
      <c r="VZ131" s="3"/>
      <c r="WA131" s="3"/>
      <c r="WB131" s="3"/>
      <c r="WC131" s="3"/>
      <c r="WD131" s="3"/>
      <c r="WE131" s="3"/>
      <c r="WF131" s="3"/>
      <c r="WG131" s="3"/>
      <c r="WH131" s="3"/>
      <c r="WI131" s="3"/>
      <c r="WJ131" s="3"/>
      <c r="WK131" s="3"/>
      <c r="WL131" s="3"/>
      <c r="WM131" s="3"/>
      <c r="WN131" s="3"/>
      <c r="WO131" s="3"/>
      <c r="WP131" s="3"/>
      <c r="WQ131" s="3"/>
      <c r="WR131" s="3"/>
      <c r="WS131" s="3"/>
      <c r="WT131" s="3"/>
      <c r="WU131" s="3"/>
      <c r="WV131" s="3"/>
      <c r="WW131" s="3"/>
      <c r="WX131" s="3"/>
      <c r="WY131" s="3"/>
      <c r="WZ131" s="3"/>
      <c r="XA131" s="3"/>
      <c r="XB131" s="3"/>
      <c r="XC131" s="3"/>
      <c r="XD131" s="3"/>
      <c r="XE131" s="3"/>
      <c r="XF131" s="3"/>
      <c r="XG131" s="3"/>
      <c r="XH131" s="3"/>
      <c r="XI131" s="3"/>
      <c r="XJ131" s="3"/>
      <c r="XK131" s="3"/>
      <c r="XL131" s="3"/>
      <c r="XM131" s="3"/>
      <c r="XN131" s="3"/>
      <c r="XO131" s="3"/>
      <c r="XP131" s="3"/>
      <c r="XQ131" s="3"/>
      <c r="XR131" s="3"/>
      <c r="XS131" s="3"/>
      <c r="XT131" s="3"/>
      <c r="XU131" s="3"/>
      <c r="XV131" s="3"/>
      <c r="XW131" s="3"/>
      <c r="XX131" s="3"/>
      <c r="XY131" s="3"/>
      <c r="XZ131" s="3"/>
      <c r="YA131" s="3"/>
      <c r="YB131" s="3"/>
      <c r="YC131" s="3"/>
      <c r="YD131" s="3"/>
      <c r="YE131" s="3"/>
      <c r="YF131" s="3"/>
      <c r="YG131" s="3"/>
      <c r="YH131" s="3"/>
      <c r="YI131" s="3"/>
      <c r="YJ131" s="3"/>
      <c r="YK131" s="3"/>
      <c r="YL131" s="3"/>
      <c r="YM131" s="3"/>
      <c r="YN131" s="3"/>
      <c r="YO131" s="3"/>
      <c r="YP131" s="3"/>
      <c r="YQ131" s="3"/>
      <c r="YR131" s="3"/>
      <c r="YS131" s="3"/>
      <c r="YT131" s="3"/>
      <c r="YU131" s="3"/>
      <c r="YV131" s="3"/>
      <c r="YW131" s="3"/>
      <c r="YX131" s="3"/>
      <c r="YY131" s="3"/>
      <c r="YZ131" s="3"/>
      <c r="ZA131" s="3"/>
      <c r="ZB131" s="3"/>
      <c r="ZC131" s="3"/>
      <c r="ZD131" s="3"/>
      <c r="ZE131" s="3"/>
      <c r="ZF131" s="3"/>
      <c r="ZG131" s="3"/>
      <c r="ZH131" s="3"/>
      <c r="ZI131" s="3"/>
      <c r="ZJ131" s="3"/>
      <c r="ZK131" s="3"/>
      <c r="ZL131" s="3"/>
      <c r="ZM131" s="3"/>
      <c r="ZN131" s="3"/>
      <c r="ZO131" s="3"/>
      <c r="ZP131" s="3"/>
      <c r="ZQ131" s="3"/>
      <c r="ZR131" s="3"/>
      <c r="ZS131" s="3"/>
      <c r="ZT131" s="3"/>
      <c r="ZU131" s="3"/>
      <c r="ZV131" s="3"/>
      <c r="ZW131" s="3"/>
      <c r="ZX131" s="3"/>
      <c r="ZY131" s="3"/>
      <c r="ZZ131" s="3"/>
      <c r="AAA131" s="3"/>
      <c r="AAB131" s="3"/>
      <c r="AAC131" s="3"/>
      <c r="AAD131" s="3"/>
      <c r="AAE131" s="3"/>
      <c r="AAF131" s="3"/>
      <c r="AAG131" s="3"/>
      <c r="AAH131" s="3"/>
      <c r="AAI131" s="3"/>
      <c r="AAJ131" s="3"/>
      <c r="AAK131" s="3"/>
      <c r="AAL131" s="3"/>
      <c r="AAM131" s="3"/>
      <c r="AAN131" s="3"/>
      <c r="AAO131" s="3"/>
      <c r="AAP131" s="3"/>
      <c r="AAQ131" s="3"/>
      <c r="AAR131" s="3"/>
      <c r="AAS131" s="3"/>
      <c r="AAT131" s="3"/>
      <c r="AAU131" s="3"/>
      <c r="AAV131" s="3"/>
      <c r="AAW131" s="3"/>
      <c r="AAX131" s="3"/>
      <c r="AAY131" s="3"/>
      <c r="AAZ131" s="3"/>
      <c r="ABA131" s="3"/>
      <c r="ABB131" s="3"/>
      <c r="ABC131" s="3"/>
      <c r="ABD131" s="3"/>
      <c r="ABE131" s="3"/>
      <c r="ABF131" s="3"/>
      <c r="ABG131" s="3"/>
      <c r="ABH131" s="3"/>
      <c r="ABI131" s="3"/>
      <c r="ABJ131" s="3"/>
      <c r="ABK131" s="3"/>
      <c r="ABL131" s="3"/>
      <c r="ABM131" s="3"/>
      <c r="ABN131" s="3"/>
      <c r="ABO131" s="3"/>
      <c r="ABP131" s="3"/>
      <c r="ABQ131" s="3"/>
      <c r="ABR131" s="3"/>
      <c r="ABS131" s="3"/>
      <c r="ABT131" s="3"/>
      <c r="ABU131" s="3"/>
      <c r="ABV131" s="3"/>
      <c r="ABW131" s="3"/>
      <c r="ABX131" s="3"/>
      <c r="ABY131" s="3"/>
      <c r="ABZ131" s="3"/>
      <c r="ACA131" s="3"/>
      <c r="ACB131" s="3"/>
      <c r="ACC131" s="3"/>
      <c r="ACD131" s="3"/>
      <c r="ACE131" s="3"/>
      <c r="ACF131" s="3"/>
      <c r="ACG131" s="3"/>
      <c r="ACH131" s="3"/>
      <c r="ACI131" s="3"/>
      <c r="ACJ131" s="3"/>
      <c r="ACK131" s="3"/>
      <c r="ACL131" s="3"/>
      <c r="ACM131" s="3"/>
      <c r="ACN131" s="3"/>
      <c r="ACO131" s="3"/>
      <c r="ACP131" s="3"/>
      <c r="ACQ131" s="3"/>
      <c r="ACR131" s="3"/>
      <c r="ACS131" s="3"/>
      <c r="ACT131" s="3"/>
      <c r="ACU131" s="3"/>
      <c r="ACV131" s="3"/>
      <c r="ACW131" s="3"/>
      <c r="ACX131" s="3"/>
      <c r="ACY131" s="3"/>
      <c r="ACZ131" s="3"/>
      <c r="ADA131" s="3"/>
      <c r="ADB131" s="3"/>
      <c r="ADC131" s="3"/>
    </row>
    <row r="132" spans="1:783" s="5" customFormat="1" x14ac:dyDescent="0.2">
      <c r="I132" s="3"/>
      <c r="J132" s="3"/>
      <c r="K132" s="3"/>
      <c r="L132" s="3"/>
      <c r="M132" s="3"/>
      <c r="N132" s="3"/>
      <c r="O132" s="3"/>
      <c r="P132" s="3"/>
      <c r="Q132" s="3"/>
      <c r="R132" s="3"/>
      <c r="S132" s="3"/>
      <c r="T132" s="3"/>
      <c r="U132" s="3"/>
      <c r="V132" s="3"/>
      <c r="W132" s="3"/>
      <c r="X132" s="3"/>
      <c r="Y132" s="3"/>
      <c r="Z132" s="3"/>
      <c r="AA132" s="3"/>
      <c r="AB132" s="3"/>
      <c r="AC132" s="3"/>
      <c r="AD132" s="3"/>
      <c r="AE132" s="1"/>
      <c r="AF132" s="1"/>
      <c r="AG132" s="1"/>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c r="IZ132" s="3"/>
      <c r="JA132" s="3"/>
      <c r="JB132" s="3"/>
      <c r="JC132" s="3"/>
      <c r="JD132" s="3"/>
      <c r="JE132" s="3"/>
      <c r="JF132" s="3"/>
      <c r="JG132" s="3"/>
      <c r="JH132" s="3"/>
      <c r="JI132" s="3"/>
      <c r="JJ132" s="3"/>
      <c r="JK132" s="3"/>
      <c r="JL132" s="3"/>
      <c r="JM132" s="3"/>
      <c r="JN132" s="3"/>
      <c r="JO132" s="3"/>
      <c r="JP132" s="3"/>
      <c r="JQ132" s="3"/>
      <c r="JR132" s="3"/>
      <c r="JS132" s="3"/>
      <c r="JT132" s="3"/>
      <c r="JU132" s="3"/>
      <c r="JV132" s="3"/>
      <c r="JW132" s="3"/>
      <c r="JX132" s="3"/>
      <c r="JY132" s="3"/>
      <c r="JZ132" s="3"/>
      <c r="KA132" s="3"/>
      <c r="KB132" s="3"/>
      <c r="KC132" s="3"/>
      <c r="KD132" s="3"/>
      <c r="KE132" s="3"/>
      <c r="KF132" s="3"/>
      <c r="KG132" s="3"/>
      <c r="KH132" s="3"/>
      <c r="KI132" s="3"/>
      <c r="KJ132" s="3"/>
      <c r="KK132" s="3"/>
      <c r="KL132" s="3"/>
      <c r="KM132" s="3"/>
      <c r="KN132" s="3"/>
      <c r="KO132" s="3"/>
      <c r="KP132" s="3"/>
      <c r="KQ132" s="3"/>
      <c r="KR132" s="3"/>
      <c r="KS132" s="3"/>
      <c r="KT132" s="3"/>
      <c r="KU132" s="3"/>
      <c r="KV132" s="3"/>
      <c r="KW132" s="3"/>
      <c r="KX132" s="3"/>
      <c r="KY132" s="3"/>
      <c r="KZ132" s="3"/>
      <c r="LA132" s="3"/>
      <c r="LB132" s="3"/>
      <c r="LC132" s="3"/>
      <c r="LD132" s="3"/>
      <c r="LE132" s="3"/>
      <c r="LF132" s="3"/>
      <c r="LG132" s="3"/>
      <c r="LH132" s="3"/>
      <c r="LI132" s="3"/>
      <c r="LJ132" s="3"/>
      <c r="LK132" s="3"/>
      <c r="LL132" s="3"/>
      <c r="LM132" s="3"/>
      <c r="LN132" s="3"/>
      <c r="LO132" s="3"/>
      <c r="LP132" s="3"/>
      <c r="LQ132" s="3"/>
      <c r="LR132" s="3"/>
      <c r="LS132" s="3"/>
      <c r="LT132" s="3"/>
      <c r="LU132" s="3"/>
      <c r="LV132" s="3"/>
      <c r="LW132" s="3"/>
      <c r="LX132" s="3"/>
      <c r="LY132" s="3"/>
      <c r="LZ132" s="3"/>
      <c r="MA132" s="3"/>
      <c r="MB132" s="3"/>
      <c r="MC132" s="3"/>
      <c r="MD132" s="3"/>
      <c r="ME132" s="3"/>
      <c r="MF132" s="3"/>
      <c r="MG132" s="3"/>
      <c r="MH132" s="3"/>
      <c r="MI132" s="3"/>
      <c r="MJ132" s="3"/>
      <c r="MK132" s="3"/>
      <c r="ML132" s="3"/>
      <c r="MM132" s="3"/>
      <c r="MN132" s="3"/>
      <c r="MO132" s="3"/>
      <c r="MP132" s="3"/>
      <c r="MQ132" s="3"/>
      <c r="MR132" s="3"/>
      <c r="MS132" s="3"/>
      <c r="MT132" s="3"/>
      <c r="MU132" s="3"/>
      <c r="MV132" s="3"/>
      <c r="MW132" s="3"/>
      <c r="MX132" s="3"/>
      <c r="MY132" s="3"/>
      <c r="MZ132" s="3"/>
      <c r="NA132" s="3"/>
      <c r="NB132" s="3"/>
      <c r="NC132" s="3"/>
      <c r="ND132" s="3"/>
      <c r="NE132" s="3"/>
      <c r="NF132" s="3"/>
      <c r="NG132" s="3"/>
      <c r="NH132" s="3"/>
      <c r="NI132" s="3"/>
      <c r="NJ132" s="3"/>
      <c r="NK132" s="3"/>
      <c r="NL132" s="3"/>
      <c r="NM132" s="3"/>
      <c r="NN132" s="3"/>
      <c r="NO132" s="3"/>
      <c r="NP132" s="3"/>
      <c r="NQ132" s="3"/>
      <c r="NR132" s="3"/>
      <c r="NS132" s="3"/>
      <c r="NT132" s="3"/>
      <c r="NU132" s="3"/>
      <c r="NV132" s="3"/>
      <c r="NW132" s="3"/>
      <c r="NX132" s="3"/>
      <c r="NY132" s="3"/>
      <c r="NZ132" s="3"/>
      <c r="OA132" s="3"/>
      <c r="OB132" s="3"/>
      <c r="OC132" s="3"/>
      <c r="OD132" s="3"/>
      <c r="OE132" s="3"/>
      <c r="OF132" s="3"/>
      <c r="OG132" s="3"/>
      <c r="OH132" s="3"/>
      <c r="OI132" s="3"/>
      <c r="OJ132" s="3"/>
      <c r="OK132" s="3"/>
      <c r="OL132" s="3"/>
      <c r="OM132" s="3"/>
      <c r="ON132" s="3"/>
      <c r="OO132" s="3"/>
      <c r="OP132" s="3"/>
      <c r="OQ132" s="3"/>
      <c r="OR132" s="3"/>
      <c r="OS132" s="3"/>
      <c r="OT132" s="3"/>
      <c r="OU132" s="3"/>
      <c r="OV132" s="3"/>
      <c r="OW132" s="3"/>
      <c r="OX132" s="3"/>
      <c r="OY132" s="3"/>
      <c r="OZ132" s="3"/>
      <c r="PA132" s="3"/>
      <c r="PB132" s="3"/>
      <c r="PC132" s="3"/>
      <c r="PD132" s="3"/>
      <c r="PE132" s="3"/>
      <c r="PF132" s="3"/>
      <c r="PG132" s="3"/>
      <c r="PH132" s="3"/>
      <c r="PI132" s="3"/>
      <c r="PJ132" s="3"/>
      <c r="PK132" s="3"/>
      <c r="PL132" s="3"/>
      <c r="PM132" s="3"/>
      <c r="PN132" s="3"/>
      <c r="PO132" s="3"/>
      <c r="PP132" s="3"/>
      <c r="PQ132" s="3"/>
      <c r="PR132" s="3"/>
      <c r="PS132" s="3"/>
      <c r="PT132" s="3"/>
      <c r="PU132" s="3"/>
      <c r="PV132" s="3"/>
      <c r="PW132" s="3"/>
      <c r="PX132" s="3"/>
      <c r="PY132" s="3"/>
      <c r="PZ132" s="3"/>
      <c r="QA132" s="3"/>
      <c r="QB132" s="3"/>
      <c r="QC132" s="3"/>
      <c r="QD132" s="3"/>
      <c r="QE132" s="3"/>
      <c r="QF132" s="3"/>
      <c r="QG132" s="3"/>
      <c r="QH132" s="3"/>
      <c r="QI132" s="3"/>
      <c r="QJ132" s="3"/>
      <c r="QK132" s="3"/>
      <c r="QL132" s="3"/>
      <c r="QM132" s="3"/>
      <c r="QN132" s="3"/>
      <c r="QO132" s="3"/>
      <c r="QP132" s="3"/>
      <c r="QQ132" s="3"/>
      <c r="QR132" s="3"/>
      <c r="QS132" s="3"/>
      <c r="QT132" s="3"/>
      <c r="QU132" s="3"/>
      <c r="QV132" s="3"/>
      <c r="QW132" s="3"/>
      <c r="QX132" s="3"/>
      <c r="QY132" s="3"/>
      <c r="QZ132" s="3"/>
      <c r="RA132" s="3"/>
      <c r="RB132" s="3"/>
      <c r="RC132" s="3"/>
      <c r="RD132" s="3"/>
      <c r="RE132" s="3"/>
      <c r="RF132" s="3"/>
      <c r="RG132" s="3"/>
      <c r="RH132" s="3"/>
      <c r="RI132" s="3"/>
      <c r="RJ132" s="3"/>
      <c r="RK132" s="3"/>
      <c r="RL132" s="3"/>
      <c r="RM132" s="3"/>
      <c r="RN132" s="3"/>
      <c r="RO132" s="3"/>
      <c r="RP132" s="3"/>
      <c r="RQ132" s="3"/>
      <c r="RR132" s="3"/>
      <c r="RS132" s="3"/>
      <c r="RT132" s="3"/>
      <c r="RU132" s="3"/>
      <c r="RV132" s="3"/>
      <c r="RW132" s="3"/>
      <c r="RX132" s="3"/>
      <c r="RY132" s="3"/>
      <c r="RZ132" s="3"/>
      <c r="SA132" s="3"/>
      <c r="SB132" s="3"/>
      <c r="SC132" s="3"/>
      <c r="SD132" s="3"/>
      <c r="SE132" s="3"/>
      <c r="SF132" s="3"/>
      <c r="SG132" s="3"/>
      <c r="SH132" s="3"/>
      <c r="SI132" s="3"/>
      <c r="SJ132" s="3"/>
      <c r="SK132" s="3"/>
      <c r="SL132" s="3"/>
      <c r="SM132" s="3"/>
      <c r="SN132" s="3"/>
      <c r="SO132" s="3"/>
      <c r="SP132" s="3"/>
      <c r="SQ132" s="3"/>
      <c r="SR132" s="3"/>
      <c r="SS132" s="3"/>
      <c r="ST132" s="3"/>
      <c r="SU132" s="3"/>
      <c r="SV132" s="3"/>
      <c r="SW132" s="3"/>
      <c r="SX132" s="3"/>
      <c r="SY132" s="3"/>
      <c r="SZ132" s="3"/>
      <c r="TA132" s="3"/>
      <c r="TB132" s="3"/>
      <c r="TC132" s="3"/>
      <c r="TD132" s="3"/>
      <c r="TE132" s="3"/>
      <c r="TF132" s="3"/>
      <c r="TG132" s="3"/>
      <c r="TH132" s="3"/>
      <c r="TI132" s="3"/>
      <c r="TJ132" s="3"/>
      <c r="TK132" s="3"/>
      <c r="TL132" s="3"/>
      <c r="TM132" s="3"/>
      <c r="TN132" s="3"/>
      <c r="TO132" s="3"/>
      <c r="TP132" s="3"/>
      <c r="TQ132" s="3"/>
      <c r="TR132" s="3"/>
      <c r="TS132" s="3"/>
      <c r="TT132" s="3"/>
      <c r="TU132" s="3"/>
      <c r="TV132" s="3"/>
      <c r="TW132" s="3"/>
      <c r="TX132" s="3"/>
      <c r="TY132" s="3"/>
      <c r="TZ132" s="3"/>
      <c r="UA132" s="3"/>
      <c r="UB132" s="3"/>
      <c r="UC132" s="3"/>
      <c r="UD132" s="3"/>
      <c r="UE132" s="3"/>
      <c r="UF132" s="3"/>
      <c r="UG132" s="3"/>
      <c r="UH132" s="3"/>
      <c r="UI132" s="3"/>
      <c r="UJ132" s="3"/>
      <c r="UK132" s="3"/>
      <c r="UL132" s="3"/>
      <c r="UM132" s="3"/>
      <c r="UN132" s="3"/>
      <c r="UO132" s="3"/>
      <c r="UP132" s="3"/>
      <c r="UQ132" s="3"/>
      <c r="UR132" s="3"/>
      <c r="US132" s="3"/>
      <c r="UT132" s="3"/>
      <c r="UU132" s="3"/>
      <c r="UV132" s="3"/>
      <c r="UW132" s="3"/>
      <c r="UX132" s="3"/>
      <c r="UY132" s="3"/>
      <c r="UZ132" s="3"/>
      <c r="VA132" s="3"/>
      <c r="VB132" s="3"/>
      <c r="VC132" s="3"/>
      <c r="VD132" s="3"/>
      <c r="VE132" s="3"/>
      <c r="VF132" s="3"/>
      <c r="VG132" s="3"/>
      <c r="VH132" s="3"/>
      <c r="VI132" s="3"/>
      <c r="VJ132" s="3"/>
      <c r="VK132" s="3"/>
      <c r="VL132" s="3"/>
      <c r="VM132" s="3"/>
      <c r="VN132" s="3"/>
      <c r="VO132" s="3"/>
      <c r="VP132" s="3"/>
      <c r="VQ132" s="3"/>
      <c r="VR132" s="3"/>
      <c r="VS132" s="3"/>
      <c r="VT132" s="3"/>
      <c r="VU132" s="3"/>
      <c r="VV132" s="3"/>
      <c r="VW132" s="3"/>
      <c r="VX132" s="3"/>
      <c r="VY132" s="3"/>
      <c r="VZ132" s="3"/>
      <c r="WA132" s="3"/>
      <c r="WB132" s="3"/>
      <c r="WC132" s="3"/>
      <c r="WD132" s="3"/>
      <c r="WE132" s="3"/>
      <c r="WF132" s="3"/>
      <c r="WG132" s="3"/>
      <c r="WH132" s="3"/>
      <c r="WI132" s="3"/>
      <c r="WJ132" s="3"/>
      <c r="WK132" s="3"/>
      <c r="WL132" s="3"/>
      <c r="WM132" s="3"/>
      <c r="WN132" s="3"/>
      <c r="WO132" s="3"/>
      <c r="WP132" s="3"/>
      <c r="WQ132" s="3"/>
      <c r="WR132" s="3"/>
      <c r="WS132" s="3"/>
      <c r="WT132" s="3"/>
      <c r="WU132" s="3"/>
      <c r="WV132" s="3"/>
      <c r="WW132" s="3"/>
      <c r="WX132" s="3"/>
      <c r="WY132" s="3"/>
      <c r="WZ132" s="3"/>
      <c r="XA132" s="3"/>
      <c r="XB132" s="3"/>
      <c r="XC132" s="3"/>
      <c r="XD132" s="3"/>
      <c r="XE132" s="3"/>
      <c r="XF132" s="3"/>
      <c r="XG132" s="3"/>
      <c r="XH132" s="3"/>
      <c r="XI132" s="3"/>
      <c r="XJ132" s="3"/>
      <c r="XK132" s="3"/>
      <c r="XL132" s="3"/>
      <c r="XM132" s="3"/>
      <c r="XN132" s="3"/>
      <c r="XO132" s="3"/>
      <c r="XP132" s="3"/>
      <c r="XQ132" s="3"/>
      <c r="XR132" s="3"/>
      <c r="XS132" s="3"/>
      <c r="XT132" s="3"/>
      <c r="XU132" s="3"/>
      <c r="XV132" s="3"/>
      <c r="XW132" s="3"/>
      <c r="XX132" s="3"/>
      <c r="XY132" s="3"/>
      <c r="XZ132" s="3"/>
      <c r="YA132" s="3"/>
      <c r="YB132" s="3"/>
      <c r="YC132" s="3"/>
      <c r="YD132" s="3"/>
      <c r="YE132" s="3"/>
      <c r="YF132" s="3"/>
      <c r="YG132" s="3"/>
      <c r="YH132" s="3"/>
      <c r="YI132" s="3"/>
      <c r="YJ132" s="3"/>
      <c r="YK132" s="3"/>
      <c r="YL132" s="3"/>
      <c r="YM132" s="3"/>
      <c r="YN132" s="3"/>
      <c r="YO132" s="3"/>
      <c r="YP132" s="3"/>
      <c r="YQ132" s="3"/>
      <c r="YR132" s="3"/>
      <c r="YS132" s="3"/>
      <c r="YT132" s="3"/>
      <c r="YU132" s="3"/>
      <c r="YV132" s="3"/>
      <c r="YW132" s="3"/>
      <c r="YX132" s="3"/>
      <c r="YY132" s="3"/>
      <c r="YZ132" s="3"/>
      <c r="ZA132" s="3"/>
      <c r="ZB132" s="3"/>
      <c r="ZC132" s="3"/>
      <c r="ZD132" s="3"/>
      <c r="ZE132" s="3"/>
      <c r="ZF132" s="3"/>
      <c r="ZG132" s="3"/>
      <c r="ZH132" s="3"/>
      <c r="ZI132" s="3"/>
      <c r="ZJ132" s="3"/>
      <c r="ZK132" s="3"/>
      <c r="ZL132" s="3"/>
      <c r="ZM132" s="3"/>
      <c r="ZN132" s="3"/>
      <c r="ZO132" s="3"/>
      <c r="ZP132" s="3"/>
      <c r="ZQ132" s="3"/>
      <c r="ZR132" s="3"/>
      <c r="ZS132" s="3"/>
      <c r="ZT132" s="3"/>
      <c r="ZU132" s="3"/>
      <c r="ZV132" s="3"/>
      <c r="ZW132" s="3"/>
      <c r="ZX132" s="3"/>
      <c r="ZY132" s="3"/>
      <c r="ZZ132" s="3"/>
      <c r="AAA132" s="3"/>
      <c r="AAB132" s="3"/>
      <c r="AAC132" s="3"/>
      <c r="AAD132" s="3"/>
      <c r="AAE132" s="3"/>
      <c r="AAF132" s="3"/>
      <c r="AAG132" s="3"/>
      <c r="AAH132" s="3"/>
      <c r="AAI132" s="3"/>
      <c r="AAJ132" s="3"/>
      <c r="AAK132" s="3"/>
      <c r="AAL132" s="3"/>
      <c r="AAM132" s="3"/>
      <c r="AAN132" s="3"/>
      <c r="AAO132" s="3"/>
      <c r="AAP132" s="3"/>
      <c r="AAQ132" s="3"/>
      <c r="AAR132" s="3"/>
      <c r="AAS132" s="3"/>
      <c r="AAT132" s="3"/>
      <c r="AAU132" s="3"/>
      <c r="AAV132" s="3"/>
      <c r="AAW132" s="3"/>
      <c r="AAX132" s="3"/>
      <c r="AAY132" s="3"/>
      <c r="AAZ132" s="3"/>
      <c r="ABA132" s="3"/>
      <c r="ABB132" s="3"/>
      <c r="ABC132" s="3"/>
      <c r="ABD132" s="3"/>
      <c r="ABE132" s="3"/>
      <c r="ABF132" s="3"/>
      <c r="ABG132" s="3"/>
      <c r="ABH132" s="3"/>
      <c r="ABI132" s="3"/>
      <c r="ABJ132" s="3"/>
      <c r="ABK132" s="3"/>
      <c r="ABL132" s="3"/>
      <c r="ABM132" s="3"/>
      <c r="ABN132" s="3"/>
      <c r="ABO132" s="3"/>
      <c r="ABP132" s="3"/>
      <c r="ABQ132" s="3"/>
      <c r="ABR132" s="3"/>
      <c r="ABS132" s="3"/>
      <c r="ABT132" s="3"/>
      <c r="ABU132" s="3"/>
      <c r="ABV132" s="3"/>
      <c r="ABW132" s="3"/>
      <c r="ABX132" s="3"/>
      <c r="ABY132" s="3"/>
      <c r="ABZ132" s="3"/>
      <c r="ACA132" s="3"/>
      <c r="ACB132" s="3"/>
      <c r="ACC132" s="3"/>
      <c r="ACD132" s="3"/>
      <c r="ACE132" s="3"/>
      <c r="ACF132" s="3"/>
      <c r="ACG132" s="3"/>
      <c r="ACH132" s="3"/>
      <c r="ACI132" s="3"/>
      <c r="ACJ132" s="3"/>
      <c r="ACK132" s="3"/>
      <c r="ACL132" s="3"/>
      <c r="ACM132" s="3"/>
      <c r="ACN132" s="3"/>
      <c r="ACO132" s="3"/>
      <c r="ACP132" s="3"/>
      <c r="ACQ132" s="3"/>
      <c r="ACR132" s="3"/>
      <c r="ACS132" s="3"/>
      <c r="ACT132" s="3"/>
      <c r="ACU132" s="3"/>
      <c r="ACV132" s="3"/>
      <c r="ACW132" s="3"/>
      <c r="ACX132" s="3"/>
      <c r="ACY132" s="3"/>
      <c r="ACZ132" s="3"/>
      <c r="ADA132" s="3"/>
      <c r="ADB132" s="3"/>
      <c r="ADC132" s="3"/>
    </row>
    <row r="133" spans="1:783" s="5" customFormat="1" x14ac:dyDescent="0.2">
      <c r="I133" s="3"/>
      <c r="J133" s="3"/>
      <c r="K133" s="3"/>
      <c r="L133" s="3"/>
      <c r="M133" s="3"/>
      <c r="N133" s="3"/>
      <c r="O133" s="3"/>
      <c r="P133" s="3"/>
      <c r="Q133" s="3"/>
      <c r="R133" s="3"/>
      <c r="S133" s="3"/>
      <c r="T133" s="3"/>
      <c r="U133" s="3"/>
      <c r="V133" s="3"/>
      <c r="W133" s="3"/>
      <c r="X133" s="3"/>
      <c r="Y133" s="3"/>
      <c r="Z133" s="3"/>
      <c r="AA133" s="3"/>
      <c r="AB133" s="3"/>
      <c r="AC133" s="3"/>
      <c r="AD133" s="3"/>
      <c r="AE133" s="1"/>
      <c r="AF133" s="1"/>
      <c r="AG133" s="1"/>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c r="IZ133" s="3"/>
      <c r="JA133" s="3"/>
      <c r="JB133" s="3"/>
      <c r="JC133" s="3"/>
      <c r="JD133" s="3"/>
      <c r="JE133" s="3"/>
      <c r="JF133" s="3"/>
      <c r="JG133" s="3"/>
      <c r="JH133" s="3"/>
      <c r="JI133" s="3"/>
      <c r="JJ133" s="3"/>
      <c r="JK133" s="3"/>
      <c r="JL133" s="3"/>
      <c r="JM133" s="3"/>
      <c r="JN133" s="3"/>
      <c r="JO133" s="3"/>
      <c r="JP133" s="3"/>
      <c r="JQ133" s="3"/>
      <c r="JR133" s="3"/>
      <c r="JS133" s="3"/>
      <c r="JT133" s="3"/>
      <c r="JU133" s="3"/>
      <c r="JV133" s="3"/>
      <c r="JW133" s="3"/>
      <c r="JX133" s="3"/>
      <c r="JY133" s="3"/>
      <c r="JZ133" s="3"/>
      <c r="KA133" s="3"/>
      <c r="KB133" s="3"/>
      <c r="KC133" s="3"/>
      <c r="KD133" s="3"/>
      <c r="KE133" s="3"/>
      <c r="KF133" s="3"/>
      <c r="KG133" s="3"/>
      <c r="KH133" s="3"/>
      <c r="KI133" s="3"/>
      <c r="KJ133" s="3"/>
      <c r="KK133" s="3"/>
      <c r="KL133" s="3"/>
      <c r="KM133" s="3"/>
      <c r="KN133" s="3"/>
      <c r="KO133" s="3"/>
      <c r="KP133" s="3"/>
      <c r="KQ133" s="3"/>
      <c r="KR133" s="3"/>
      <c r="KS133" s="3"/>
      <c r="KT133" s="3"/>
      <c r="KU133" s="3"/>
      <c r="KV133" s="3"/>
      <c r="KW133" s="3"/>
      <c r="KX133" s="3"/>
      <c r="KY133" s="3"/>
      <c r="KZ133" s="3"/>
      <c r="LA133" s="3"/>
      <c r="LB133" s="3"/>
      <c r="LC133" s="3"/>
      <c r="LD133" s="3"/>
      <c r="LE133" s="3"/>
      <c r="LF133" s="3"/>
      <c r="LG133" s="3"/>
      <c r="LH133" s="3"/>
      <c r="LI133" s="3"/>
      <c r="LJ133" s="3"/>
      <c r="LK133" s="3"/>
      <c r="LL133" s="3"/>
      <c r="LM133" s="3"/>
      <c r="LN133" s="3"/>
      <c r="LO133" s="3"/>
      <c r="LP133" s="3"/>
      <c r="LQ133" s="3"/>
      <c r="LR133" s="3"/>
      <c r="LS133" s="3"/>
      <c r="LT133" s="3"/>
      <c r="LU133" s="3"/>
      <c r="LV133" s="3"/>
      <c r="LW133" s="3"/>
      <c r="LX133" s="3"/>
      <c r="LY133" s="3"/>
      <c r="LZ133" s="3"/>
      <c r="MA133" s="3"/>
      <c r="MB133" s="3"/>
      <c r="MC133" s="3"/>
      <c r="MD133" s="3"/>
      <c r="ME133" s="3"/>
      <c r="MF133" s="3"/>
      <c r="MG133" s="3"/>
      <c r="MH133" s="3"/>
      <c r="MI133" s="3"/>
      <c r="MJ133" s="3"/>
      <c r="MK133" s="3"/>
      <c r="ML133" s="3"/>
      <c r="MM133" s="3"/>
      <c r="MN133" s="3"/>
      <c r="MO133" s="3"/>
      <c r="MP133" s="3"/>
      <c r="MQ133" s="3"/>
      <c r="MR133" s="3"/>
      <c r="MS133" s="3"/>
      <c r="MT133" s="3"/>
      <c r="MU133" s="3"/>
      <c r="MV133" s="3"/>
      <c r="MW133" s="3"/>
      <c r="MX133" s="3"/>
      <c r="MY133" s="3"/>
      <c r="MZ133" s="3"/>
      <c r="NA133" s="3"/>
      <c r="NB133" s="3"/>
      <c r="NC133" s="3"/>
      <c r="ND133" s="3"/>
      <c r="NE133" s="3"/>
      <c r="NF133" s="3"/>
      <c r="NG133" s="3"/>
      <c r="NH133" s="3"/>
      <c r="NI133" s="3"/>
      <c r="NJ133" s="3"/>
      <c r="NK133" s="3"/>
      <c r="NL133" s="3"/>
      <c r="NM133" s="3"/>
      <c r="NN133" s="3"/>
      <c r="NO133" s="3"/>
      <c r="NP133" s="3"/>
      <c r="NQ133" s="3"/>
      <c r="NR133" s="3"/>
      <c r="NS133" s="3"/>
      <c r="NT133" s="3"/>
      <c r="NU133" s="3"/>
      <c r="NV133" s="3"/>
      <c r="NW133" s="3"/>
      <c r="NX133" s="3"/>
      <c r="NY133" s="3"/>
      <c r="NZ133" s="3"/>
      <c r="OA133" s="3"/>
      <c r="OB133" s="3"/>
      <c r="OC133" s="3"/>
      <c r="OD133" s="3"/>
      <c r="OE133" s="3"/>
      <c r="OF133" s="3"/>
      <c r="OG133" s="3"/>
      <c r="OH133" s="3"/>
      <c r="OI133" s="3"/>
      <c r="OJ133" s="3"/>
      <c r="OK133" s="3"/>
      <c r="OL133" s="3"/>
      <c r="OM133" s="3"/>
      <c r="ON133" s="3"/>
      <c r="OO133" s="3"/>
      <c r="OP133" s="3"/>
      <c r="OQ133" s="3"/>
      <c r="OR133" s="3"/>
      <c r="OS133" s="3"/>
      <c r="OT133" s="3"/>
      <c r="OU133" s="3"/>
      <c r="OV133" s="3"/>
      <c r="OW133" s="3"/>
      <c r="OX133" s="3"/>
      <c r="OY133" s="3"/>
      <c r="OZ133" s="3"/>
      <c r="PA133" s="3"/>
      <c r="PB133" s="3"/>
      <c r="PC133" s="3"/>
      <c r="PD133" s="3"/>
      <c r="PE133" s="3"/>
      <c r="PF133" s="3"/>
      <c r="PG133" s="3"/>
      <c r="PH133" s="3"/>
      <c r="PI133" s="3"/>
      <c r="PJ133" s="3"/>
      <c r="PK133" s="3"/>
      <c r="PL133" s="3"/>
      <c r="PM133" s="3"/>
      <c r="PN133" s="3"/>
      <c r="PO133" s="3"/>
      <c r="PP133" s="3"/>
      <c r="PQ133" s="3"/>
      <c r="PR133" s="3"/>
      <c r="PS133" s="3"/>
      <c r="PT133" s="3"/>
      <c r="PU133" s="3"/>
      <c r="PV133" s="3"/>
      <c r="PW133" s="3"/>
      <c r="PX133" s="3"/>
      <c r="PY133" s="3"/>
      <c r="PZ133" s="3"/>
      <c r="QA133" s="3"/>
      <c r="QB133" s="3"/>
      <c r="QC133" s="3"/>
      <c r="QD133" s="3"/>
      <c r="QE133" s="3"/>
      <c r="QF133" s="3"/>
      <c r="QG133" s="3"/>
      <c r="QH133" s="3"/>
      <c r="QI133" s="3"/>
      <c r="QJ133" s="3"/>
      <c r="QK133" s="3"/>
      <c r="QL133" s="3"/>
      <c r="QM133" s="3"/>
      <c r="QN133" s="3"/>
      <c r="QO133" s="3"/>
      <c r="QP133" s="3"/>
      <c r="QQ133" s="3"/>
      <c r="QR133" s="3"/>
      <c r="QS133" s="3"/>
      <c r="QT133" s="3"/>
      <c r="QU133" s="3"/>
      <c r="QV133" s="3"/>
      <c r="QW133" s="3"/>
      <c r="QX133" s="3"/>
      <c r="QY133" s="3"/>
      <c r="QZ133" s="3"/>
      <c r="RA133" s="3"/>
      <c r="RB133" s="3"/>
      <c r="RC133" s="3"/>
      <c r="RD133" s="3"/>
      <c r="RE133" s="3"/>
      <c r="RF133" s="3"/>
      <c r="RG133" s="3"/>
      <c r="RH133" s="3"/>
      <c r="RI133" s="3"/>
      <c r="RJ133" s="3"/>
      <c r="RK133" s="3"/>
      <c r="RL133" s="3"/>
      <c r="RM133" s="3"/>
      <c r="RN133" s="3"/>
      <c r="RO133" s="3"/>
      <c r="RP133" s="3"/>
      <c r="RQ133" s="3"/>
      <c r="RR133" s="3"/>
      <c r="RS133" s="3"/>
      <c r="RT133" s="3"/>
      <c r="RU133" s="3"/>
      <c r="RV133" s="3"/>
      <c r="RW133" s="3"/>
      <c r="RX133" s="3"/>
      <c r="RY133" s="3"/>
      <c r="RZ133" s="3"/>
      <c r="SA133" s="3"/>
      <c r="SB133" s="3"/>
      <c r="SC133" s="3"/>
      <c r="SD133" s="3"/>
      <c r="SE133" s="3"/>
      <c r="SF133" s="3"/>
      <c r="SG133" s="3"/>
      <c r="SH133" s="3"/>
      <c r="SI133" s="3"/>
      <c r="SJ133" s="3"/>
      <c r="SK133" s="3"/>
      <c r="SL133" s="3"/>
      <c r="SM133" s="3"/>
      <c r="SN133" s="3"/>
      <c r="SO133" s="3"/>
      <c r="SP133" s="3"/>
      <c r="SQ133" s="3"/>
      <c r="SR133" s="3"/>
      <c r="SS133" s="3"/>
      <c r="ST133" s="3"/>
      <c r="SU133" s="3"/>
      <c r="SV133" s="3"/>
      <c r="SW133" s="3"/>
      <c r="SX133" s="3"/>
      <c r="SY133" s="3"/>
      <c r="SZ133" s="3"/>
      <c r="TA133" s="3"/>
      <c r="TB133" s="3"/>
      <c r="TC133" s="3"/>
      <c r="TD133" s="3"/>
      <c r="TE133" s="3"/>
      <c r="TF133" s="3"/>
      <c r="TG133" s="3"/>
      <c r="TH133" s="3"/>
      <c r="TI133" s="3"/>
      <c r="TJ133" s="3"/>
      <c r="TK133" s="3"/>
      <c r="TL133" s="3"/>
      <c r="TM133" s="3"/>
      <c r="TN133" s="3"/>
      <c r="TO133" s="3"/>
      <c r="TP133" s="3"/>
      <c r="TQ133" s="3"/>
      <c r="TR133" s="3"/>
      <c r="TS133" s="3"/>
      <c r="TT133" s="3"/>
      <c r="TU133" s="3"/>
      <c r="TV133" s="3"/>
      <c r="TW133" s="3"/>
      <c r="TX133" s="3"/>
      <c r="TY133" s="3"/>
      <c r="TZ133" s="3"/>
      <c r="UA133" s="3"/>
      <c r="UB133" s="3"/>
      <c r="UC133" s="3"/>
      <c r="UD133" s="3"/>
      <c r="UE133" s="3"/>
      <c r="UF133" s="3"/>
      <c r="UG133" s="3"/>
      <c r="UH133" s="3"/>
      <c r="UI133" s="3"/>
      <c r="UJ133" s="3"/>
      <c r="UK133" s="3"/>
      <c r="UL133" s="3"/>
      <c r="UM133" s="3"/>
      <c r="UN133" s="3"/>
      <c r="UO133" s="3"/>
      <c r="UP133" s="3"/>
      <c r="UQ133" s="3"/>
      <c r="UR133" s="3"/>
      <c r="US133" s="3"/>
      <c r="UT133" s="3"/>
      <c r="UU133" s="3"/>
      <c r="UV133" s="3"/>
      <c r="UW133" s="3"/>
      <c r="UX133" s="3"/>
      <c r="UY133" s="3"/>
      <c r="UZ133" s="3"/>
      <c r="VA133" s="3"/>
      <c r="VB133" s="3"/>
      <c r="VC133" s="3"/>
      <c r="VD133" s="3"/>
      <c r="VE133" s="3"/>
      <c r="VF133" s="3"/>
      <c r="VG133" s="3"/>
      <c r="VH133" s="3"/>
      <c r="VI133" s="3"/>
      <c r="VJ133" s="3"/>
      <c r="VK133" s="3"/>
      <c r="VL133" s="3"/>
      <c r="VM133" s="3"/>
      <c r="VN133" s="3"/>
      <c r="VO133" s="3"/>
      <c r="VP133" s="3"/>
      <c r="VQ133" s="3"/>
      <c r="VR133" s="3"/>
      <c r="VS133" s="3"/>
      <c r="VT133" s="3"/>
      <c r="VU133" s="3"/>
      <c r="VV133" s="3"/>
      <c r="VW133" s="3"/>
      <c r="VX133" s="3"/>
      <c r="VY133" s="3"/>
      <c r="VZ133" s="3"/>
      <c r="WA133" s="3"/>
      <c r="WB133" s="3"/>
      <c r="WC133" s="3"/>
      <c r="WD133" s="3"/>
      <c r="WE133" s="3"/>
      <c r="WF133" s="3"/>
      <c r="WG133" s="3"/>
      <c r="WH133" s="3"/>
      <c r="WI133" s="3"/>
      <c r="WJ133" s="3"/>
      <c r="WK133" s="3"/>
      <c r="WL133" s="3"/>
      <c r="WM133" s="3"/>
      <c r="WN133" s="3"/>
      <c r="WO133" s="3"/>
      <c r="WP133" s="3"/>
      <c r="WQ133" s="3"/>
      <c r="WR133" s="3"/>
      <c r="WS133" s="3"/>
      <c r="WT133" s="3"/>
      <c r="WU133" s="3"/>
      <c r="WV133" s="3"/>
      <c r="WW133" s="3"/>
      <c r="WX133" s="3"/>
      <c r="WY133" s="3"/>
      <c r="WZ133" s="3"/>
      <c r="XA133" s="3"/>
      <c r="XB133" s="3"/>
      <c r="XC133" s="3"/>
      <c r="XD133" s="3"/>
      <c r="XE133" s="3"/>
      <c r="XF133" s="3"/>
      <c r="XG133" s="3"/>
      <c r="XH133" s="3"/>
      <c r="XI133" s="3"/>
      <c r="XJ133" s="3"/>
      <c r="XK133" s="3"/>
      <c r="XL133" s="3"/>
      <c r="XM133" s="3"/>
      <c r="XN133" s="3"/>
      <c r="XO133" s="3"/>
      <c r="XP133" s="3"/>
      <c r="XQ133" s="3"/>
      <c r="XR133" s="3"/>
      <c r="XS133" s="3"/>
      <c r="XT133" s="3"/>
      <c r="XU133" s="3"/>
      <c r="XV133" s="3"/>
      <c r="XW133" s="3"/>
      <c r="XX133" s="3"/>
      <c r="XY133" s="3"/>
      <c r="XZ133" s="3"/>
      <c r="YA133" s="3"/>
      <c r="YB133" s="3"/>
      <c r="YC133" s="3"/>
      <c r="YD133" s="3"/>
      <c r="YE133" s="3"/>
      <c r="YF133" s="3"/>
      <c r="YG133" s="3"/>
      <c r="YH133" s="3"/>
      <c r="YI133" s="3"/>
      <c r="YJ133" s="3"/>
      <c r="YK133" s="3"/>
      <c r="YL133" s="3"/>
      <c r="YM133" s="3"/>
      <c r="YN133" s="3"/>
      <c r="YO133" s="3"/>
      <c r="YP133" s="3"/>
      <c r="YQ133" s="3"/>
      <c r="YR133" s="3"/>
      <c r="YS133" s="3"/>
      <c r="YT133" s="3"/>
      <c r="YU133" s="3"/>
      <c r="YV133" s="3"/>
      <c r="YW133" s="3"/>
      <c r="YX133" s="3"/>
      <c r="YY133" s="3"/>
      <c r="YZ133" s="3"/>
      <c r="ZA133" s="3"/>
      <c r="ZB133" s="3"/>
      <c r="ZC133" s="3"/>
      <c r="ZD133" s="3"/>
      <c r="ZE133" s="3"/>
      <c r="ZF133" s="3"/>
      <c r="ZG133" s="3"/>
      <c r="ZH133" s="3"/>
      <c r="ZI133" s="3"/>
      <c r="ZJ133" s="3"/>
      <c r="ZK133" s="3"/>
      <c r="ZL133" s="3"/>
      <c r="ZM133" s="3"/>
      <c r="ZN133" s="3"/>
      <c r="ZO133" s="3"/>
      <c r="ZP133" s="3"/>
      <c r="ZQ133" s="3"/>
      <c r="ZR133" s="3"/>
      <c r="ZS133" s="3"/>
      <c r="ZT133" s="3"/>
      <c r="ZU133" s="3"/>
      <c r="ZV133" s="3"/>
      <c r="ZW133" s="3"/>
      <c r="ZX133" s="3"/>
      <c r="ZY133" s="3"/>
      <c r="ZZ133" s="3"/>
      <c r="AAA133" s="3"/>
      <c r="AAB133" s="3"/>
      <c r="AAC133" s="3"/>
      <c r="AAD133" s="3"/>
      <c r="AAE133" s="3"/>
      <c r="AAF133" s="3"/>
      <c r="AAG133" s="3"/>
      <c r="AAH133" s="3"/>
      <c r="AAI133" s="3"/>
      <c r="AAJ133" s="3"/>
      <c r="AAK133" s="3"/>
      <c r="AAL133" s="3"/>
      <c r="AAM133" s="3"/>
      <c r="AAN133" s="3"/>
      <c r="AAO133" s="3"/>
      <c r="AAP133" s="3"/>
      <c r="AAQ133" s="3"/>
      <c r="AAR133" s="3"/>
      <c r="AAS133" s="3"/>
      <c r="AAT133" s="3"/>
      <c r="AAU133" s="3"/>
      <c r="AAV133" s="3"/>
      <c r="AAW133" s="3"/>
      <c r="AAX133" s="3"/>
      <c r="AAY133" s="3"/>
      <c r="AAZ133" s="3"/>
      <c r="ABA133" s="3"/>
      <c r="ABB133" s="3"/>
      <c r="ABC133" s="3"/>
      <c r="ABD133" s="3"/>
      <c r="ABE133" s="3"/>
      <c r="ABF133" s="3"/>
      <c r="ABG133" s="3"/>
      <c r="ABH133" s="3"/>
      <c r="ABI133" s="3"/>
      <c r="ABJ133" s="3"/>
      <c r="ABK133" s="3"/>
      <c r="ABL133" s="3"/>
      <c r="ABM133" s="3"/>
      <c r="ABN133" s="3"/>
      <c r="ABO133" s="3"/>
      <c r="ABP133" s="3"/>
      <c r="ABQ133" s="3"/>
      <c r="ABR133" s="3"/>
      <c r="ABS133" s="3"/>
      <c r="ABT133" s="3"/>
      <c r="ABU133" s="3"/>
      <c r="ABV133" s="3"/>
      <c r="ABW133" s="3"/>
      <c r="ABX133" s="3"/>
      <c r="ABY133" s="3"/>
      <c r="ABZ133" s="3"/>
      <c r="ACA133" s="3"/>
      <c r="ACB133" s="3"/>
      <c r="ACC133" s="3"/>
      <c r="ACD133" s="3"/>
      <c r="ACE133" s="3"/>
      <c r="ACF133" s="3"/>
      <c r="ACG133" s="3"/>
      <c r="ACH133" s="3"/>
      <c r="ACI133" s="3"/>
      <c r="ACJ133" s="3"/>
      <c r="ACK133" s="3"/>
      <c r="ACL133" s="3"/>
      <c r="ACM133" s="3"/>
      <c r="ACN133" s="3"/>
      <c r="ACO133" s="3"/>
      <c r="ACP133" s="3"/>
      <c r="ACQ133" s="3"/>
      <c r="ACR133" s="3"/>
      <c r="ACS133" s="3"/>
      <c r="ACT133" s="3"/>
      <c r="ACU133" s="3"/>
      <c r="ACV133" s="3"/>
      <c r="ACW133" s="3"/>
      <c r="ACX133" s="3"/>
      <c r="ACY133" s="3"/>
      <c r="ACZ133" s="3"/>
      <c r="ADA133" s="3"/>
      <c r="ADB133" s="3"/>
      <c r="ADC133" s="3"/>
    </row>
    <row r="134" spans="1:783" s="5" customFormat="1" x14ac:dyDescent="0.2">
      <c r="I134" s="3"/>
      <c r="J134" s="3"/>
      <c r="K134" s="3"/>
      <c r="L134" s="3"/>
      <c r="M134" s="3"/>
      <c r="N134" s="3"/>
      <c r="O134" s="3"/>
      <c r="P134" s="3"/>
      <c r="Q134" s="3"/>
      <c r="R134" s="3"/>
      <c r="S134" s="3"/>
      <c r="T134" s="3"/>
      <c r="U134" s="3"/>
      <c r="V134" s="3"/>
      <c r="W134" s="3"/>
      <c r="X134" s="3"/>
      <c r="Y134" s="3"/>
      <c r="Z134" s="3"/>
      <c r="AA134" s="3"/>
      <c r="AB134" s="3"/>
      <c r="AC134" s="3"/>
      <c r="AD134" s="3"/>
      <c r="AE134" s="1"/>
      <c r="AF134" s="1"/>
      <c r="AG134" s="1"/>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c r="IW134" s="3"/>
      <c r="IX134" s="3"/>
      <c r="IY134" s="3"/>
      <c r="IZ134" s="3"/>
      <c r="JA134" s="3"/>
      <c r="JB134" s="3"/>
      <c r="JC134" s="3"/>
      <c r="JD134" s="3"/>
      <c r="JE134" s="3"/>
      <c r="JF134" s="3"/>
      <c r="JG134" s="3"/>
      <c r="JH134" s="3"/>
      <c r="JI134" s="3"/>
      <c r="JJ134" s="3"/>
      <c r="JK134" s="3"/>
      <c r="JL134" s="3"/>
      <c r="JM134" s="3"/>
      <c r="JN134" s="3"/>
      <c r="JO134" s="3"/>
      <c r="JP134" s="3"/>
      <c r="JQ134" s="3"/>
      <c r="JR134" s="3"/>
      <c r="JS134" s="3"/>
      <c r="JT134" s="3"/>
      <c r="JU134" s="3"/>
      <c r="JV134" s="3"/>
      <c r="JW134" s="3"/>
      <c r="JX134" s="3"/>
      <c r="JY134" s="3"/>
      <c r="JZ134" s="3"/>
      <c r="KA134" s="3"/>
      <c r="KB134" s="3"/>
      <c r="KC134" s="3"/>
      <c r="KD134" s="3"/>
      <c r="KE134" s="3"/>
      <c r="KF134" s="3"/>
      <c r="KG134" s="3"/>
      <c r="KH134" s="3"/>
      <c r="KI134" s="3"/>
      <c r="KJ134" s="3"/>
      <c r="KK134" s="3"/>
      <c r="KL134" s="3"/>
      <c r="KM134" s="3"/>
      <c r="KN134" s="3"/>
      <c r="KO134" s="3"/>
      <c r="KP134" s="3"/>
      <c r="KQ134" s="3"/>
      <c r="KR134" s="3"/>
      <c r="KS134" s="3"/>
      <c r="KT134" s="3"/>
      <c r="KU134" s="3"/>
      <c r="KV134" s="3"/>
      <c r="KW134" s="3"/>
      <c r="KX134" s="3"/>
      <c r="KY134" s="3"/>
      <c r="KZ134" s="3"/>
      <c r="LA134" s="3"/>
      <c r="LB134" s="3"/>
      <c r="LC134" s="3"/>
      <c r="LD134" s="3"/>
      <c r="LE134" s="3"/>
      <c r="LF134" s="3"/>
      <c r="LG134" s="3"/>
      <c r="LH134" s="3"/>
      <c r="LI134" s="3"/>
      <c r="LJ134" s="3"/>
      <c r="LK134" s="3"/>
      <c r="LL134" s="3"/>
      <c r="LM134" s="3"/>
      <c r="LN134" s="3"/>
      <c r="LO134" s="3"/>
      <c r="LP134" s="3"/>
      <c r="LQ134" s="3"/>
      <c r="LR134" s="3"/>
      <c r="LS134" s="3"/>
      <c r="LT134" s="3"/>
      <c r="LU134" s="3"/>
      <c r="LV134" s="3"/>
      <c r="LW134" s="3"/>
      <c r="LX134" s="3"/>
      <c r="LY134" s="3"/>
      <c r="LZ134" s="3"/>
      <c r="MA134" s="3"/>
      <c r="MB134" s="3"/>
      <c r="MC134" s="3"/>
      <c r="MD134" s="3"/>
      <c r="ME134" s="3"/>
      <c r="MF134" s="3"/>
      <c r="MG134" s="3"/>
      <c r="MH134" s="3"/>
      <c r="MI134" s="3"/>
      <c r="MJ134" s="3"/>
      <c r="MK134" s="3"/>
      <c r="ML134" s="3"/>
      <c r="MM134" s="3"/>
      <c r="MN134" s="3"/>
      <c r="MO134" s="3"/>
      <c r="MP134" s="3"/>
      <c r="MQ134" s="3"/>
      <c r="MR134" s="3"/>
      <c r="MS134" s="3"/>
      <c r="MT134" s="3"/>
      <c r="MU134" s="3"/>
      <c r="MV134" s="3"/>
      <c r="MW134" s="3"/>
      <c r="MX134" s="3"/>
      <c r="MY134" s="3"/>
      <c r="MZ134" s="3"/>
      <c r="NA134" s="3"/>
      <c r="NB134" s="3"/>
      <c r="NC134" s="3"/>
      <c r="ND134" s="3"/>
      <c r="NE134" s="3"/>
      <c r="NF134" s="3"/>
      <c r="NG134" s="3"/>
      <c r="NH134" s="3"/>
      <c r="NI134" s="3"/>
      <c r="NJ134" s="3"/>
      <c r="NK134" s="3"/>
      <c r="NL134" s="3"/>
      <c r="NM134" s="3"/>
      <c r="NN134" s="3"/>
      <c r="NO134" s="3"/>
      <c r="NP134" s="3"/>
      <c r="NQ134" s="3"/>
      <c r="NR134" s="3"/>
      <c r="NS134" s="3"/>
      <c r="NT134" s="3"/>
      <c r="NU134" s="3"/>
      <c r="NV134" s="3"/>
      <c r="NW134" s="3"/>
      <c r="NX134" s="3"/>
      <c r="NY134" s="3"/>
      <c r="NZ134" s="3"/>
      <c r="OA134" s="3"/>
      <c r="OB134" s="3"/>
      <c r="OC134" s="3"/>
      <c r="OD134" s="3"/>
      <c r="OE134" s="3"/>
      <c r="OF134" s="3"/>
      <c r="OG134" s="3"/>
      <c r="OH134" s="3"/>
      <c r="OI134" s="3"/>
      <c r="OJ134" s="3"/>
      <c r="OK134" s="3"/>
      <c r="OL134" s="3"/>
      <c r="OM134" s="3"/>
      <c r="ON134" s="3"/>
      <c r="OO134" s="3"/>
      <c r="OP134" s="3"/>
      <c r="OQ134" s="3"/>
      <c r="OR134" s="3"/>
      <c r="OS134" s="3"/>
      <c r="OT134" s="3"/>
      <c r="OU134" s="3"/>
      <c r="OV134" s="3"/>
      <c r="OW134" s="3"/>
      <c r="OX134" s="3"/>
      <c r="OY134" s="3"/>
      <c r="OZ134" s="3"/>
      <c r="PA134" s="3"/>
      <c r="PB134" s="3"/>
      <c r="PC134" s="3"/>
      <c r="PD134" s="3"/>
      <c r="PE134" s="3"/>
      <c r="PF134" s="3"/>
      <c r="PG134" s="3"/>
      <c r="PH134" s="3"/>
      <c r="PI134" s="3"/>
      <c r="PJ134" s="3"/>
      <c r="PK134" s="3"/>
      <c r="PL134" s="3"/>
      <c r="PM134" s="3"/>
      <c r="PN134" s="3"/>
      <c r="PO134" s="3"/>
      <c r="PP134" s="3"/>
      <c r="PQ134" s="3"/>
      <c r="PR134" s="3"/>
      <c r="PS134" s="3"/>
      <c r="PT134" s="3"/>
      <c r="PU134" s="3"/>
      <c r="PV134" s="3"/>
      <c r="PW134" s="3"/>
      <c r="PX134" s="3"/>
      <c r="PY134" s="3"/>
      <c r="PZ134" s="3"/>
      <c r="QA134" s="3"/>
      <c r="QB134" s="3"/>
      <c r="QC134" s="3"/>
      <c r="QD134" s="3"/>
      <c r="QE134" s="3"/>
      <c r="QF134" s="3"/>
      <c r="QG134" s="3"/>
      <c r="QH134" s="3"/>
      <c r="QI134" s="3"/>
      <c r="QJ134" s="3"/>
      <c r="QK134" s="3"/>
      <c r="QL134" s="3"/>
      <c r="QM134" s="3"/>
      <c r="QN134" s="3"/>
      <c r="QO134" s="3"/>
      <c r="QP134" s="3"/>
      <c r="QQ134" s="3"/>
      <c r="QR134" s="3"/>
      <c r="QS134" s="3"/>
      <c r="QT134" s="3"/>
      <c r="QU134" s="3"/>
      <c r="QV134" s="3"/>
      <c r="QW134" s="3"/>
      <c r="QX134" s="3"/>
      <c r="QY134" s="3"/>
      <c r="QZ134" s="3"/>
      <c r="RA134" s="3"/>
      <c r="RB134" s="3"/>
      <c r="RC134" s="3"/>
      <c r="RD134" s="3"/>
      <c r="RE134" s="3"/>
      <c r="RF134" s="3"/>
      <c r="RG134" s="3"/>
      <c r="RH134" s="3"/>
      <c r="RI134" s="3"/>
      <c r="RJ134" s="3"/>
      <c r="RK134" s="3"/>
      <c r="RL134" s="3"/>
      <c r="RM134" s="3"/>
      <c r="RN134" s="3"/>
      <c r="RO134" s="3"/>
      <c r="RP134" s="3"/>
      <c r="RQ134" s="3"/>
      <c r="RR134" s="3"/>
      <c r="RS134" s="3"/>
      <c r="RT134" s="3"/>
      <c r="RU134" s="3"/>
      <c r="RV134" s="3"/>
      <c r="RW134" s="3"/>
      <c r="RX134" s="3"/>
      <c r="RY134" s="3"/>
      <c r="RZ134" s="3"/>
      <c r="SA134" s="3"/>
      <c r="SB134" s="3"/>
      <c r="SC134" s="3"/>
      <c r="SD134" s="3"/>
      <c r="SE134" s="3"/>
      <c r="SF134" s="3"/>
      <c r="SG134" s="3"/>
      <c r="SH134" s="3"/>
      <c r="SI134" s="3"/>
      <c r="SJ134" s="3"/>
      <c r="SK134" s="3"/>
      <c r="SL134" s="3"/>
      <c r="SM134" s="3"/>
      <c r="SN134" s="3"/>
      <c r="SO134" s="3"/>
      <c r="SP134" s="3"/>
      <c r="SQ134" s="3"/>
      <c r="SR134" s="3"/>
      <c r="SS134" s="3"/>
      <c r="ST134" s="3"/>
      <c r="SU134" s="3"/>
      <c r="SV134" s="3"/>
      <c r="SW134" s="3"/>
      <c r="SX134" s="3"/>
      <c r="SY134" s="3"/>
      <c r="SZ134" s="3"/>
      <c r="TA134" s="3"/>
      <c r="TB134" s="3"/>
      <c r="TC134" s="3"/>
      <c r="TD134" s="3"/>
      <c r="TE134" s="3"/>
      <c r="TF134" s="3"/>
      <c r="TG134" s="3"/>
      <c r="TH134" s="3"/>
      <c r="TI134" s="3"/>
      <c r="TJ134" s="3"/>
      <c r="TK134" s="3"/>
      <c r="TL134" s="3"/>
      <c r="TM134" s="3"/>
      <c r="TN134" s="3"/>
      <c r="TO134" s="3"/>
      <c r="TP134" s="3"/>
      <c r="TQ134" s="3"/>
      <c r="TR134" s="3"/>
      <c r="TS134" s="3"/>
      <c r="TT134" s="3"/>
      <c r="TU134" s="3"/>
      <c r="TV134" s="3"/>
      <c r="TW134" s="3"/>
      <c r="TX134" s="3"/>
      <c r="TY134" s="3"/>
      <c r="TZ134" s="3"/>
      <c r="UA134" s="3"/>
      <c r="UB134" s="3"/>
      <c r="UC134" s="3"/>
      <c r="UD134" s="3"/>
      <c r="UE134" s="3"/>
      <c r="UF134" s="3"/>
      <c r="UG134" s="3"/>
      <c r="UH134" s="3"/>
      <c r="UI134" s="3"/>
      <c r="UJ134" s="3"/>
      <c r="UK134" s="3"/>
      <c r="UL134" s="3"/>
      <c r="UM134" s="3"/>
      <c r="UN134" s="3"/>
      <c r="UO134" s="3"/>
      <c r="UP134" s="3"/>
      <c r="UQ134" s="3"/>
      <c r="UR134" s="3"/>
      <c r="US134" s="3"/>
      <c r="UT134" s="3"/>
      <c r="UU134" s="3"/>
      <c r="UV134" s="3"/>
      <c r="UW134" s="3"/>
      <c r="UX134" s="3"/>
      <c r="UY134" s="3"/>
      <c r="UZ134" s="3"/>
      <c r="VA134" s="3"/>
      <c r="VB134" s="3"/>
      <c r="VC134" s="3"/>
      <c r="VD134" s="3"/>
      <c r="VE134" s="3"/>
      <c r="VF134" s="3"/>
      <c r="VG134" s="3"/>
      <c r="VH134" s="3"/>
      <c r="VI134" s="3"/>
      <c r="VJ134" s="3"/>
      <c r="VK134" s="3"/>
      <c r="VL134" s="3"/>
      <c r="VM134" s="3"/>
      <c r="VN134" s="3"/>
      <c r="VO134" s="3"/>
      <c r="VP134" s="3"/>
      <c r="VQ134" s="3"/>
      <c r="VR134" s="3"/>
      <c r="VS134" s="3"/>
      <c r="VT134" s="3"/>
      <c r="VU134" s="3"/>
      <c r="VV134" s="3"/>
      <c r="VW134" s="3"/>
      <c r="VX134" s="3"/>
      <c r="VY134" s="3"/>
      <c r="VZ134" s="3"/>
      <c r="WA134" s="3"/>
      <c r="WB134" s="3"/>
      <c r="WC134" s="3"/>
      <c r="WD134" s="3"/>
      <c r="WE134" s="3"/>
      <c r="WF134" s="3"/>
      <c r="WG134" s="3"/>
      <c r="WH134" s="3"/>
      <c r="WI134" s="3"/>
      <c r="WJ134" s="3"/>
      <c r="WK134" s="3"/>
      <c r="WL134" s="3"/>
      <c r="WM134" s="3"/>
      <c r="WN134" s="3"/>
      <c r="WO134" s="3"/>
      <c r="WP134" s="3"/>
      <c r="WQ134" s="3"/>
      <c r="WR134" s="3"/>
      <c r="WS134" s="3"/>
      <c r="WT134" s="3"/>
      <c r="WU134" s="3"/>
      <c r="WV134" s="3"/>
      <c r="WW134" s="3"/>
      <c r="WX134" s="3"/>
      <c r="WY134" s="3"/>
      <c r="WZ134" s="3"/>
      <c r="XA134" s="3"/>
      <c r="XB134" s="3"/>
      <c r="XC134" s="3"/>
      <c r="XD134" s="3"/>
      <c r="XE134" s="3"/>
      <c r="XF134" s="3"/>
      <c r="XG134" s="3"/>
      <c r="XH134" s="3"/>
      <c r="XI134" s="3"/>
      <c r="XJ134" s="3"/>
      <c r="XK134" s="3"/>
      <c r="XL134" s="3"/>
      <c r="XM134" s="3"/>
      <c r="XN134" s="3"/>
      <c r="XO134" s="3"/>
      <c r="XP134" s="3"/>
      <c r="XQ134" s="3"/>
      <c r="XR134" s="3"/>
      <c r="XS134" s="3"/>
      <c r="XT134" s="3"/>
      <c r="XU134" s="3"/>
      <c r="XV134" s="3"/>
      <c r="XW134" s="3"/>
      <c r="XX134" s="3"/>
      <c r="XY134" s="3"/>
      <c r="XZ134" s="3"/>
      <c r="YA134" s="3"/>
      <c r="YB134" s="3"/>
      <c r="YC134" s="3"/>
      <c r="YD134" s="3"/>
      <c r="YE134" s="3"/>
      <c r="YF134" s="3"/>
      <c r="YG134" s="3"/>
      <c r="YH134" s="3"/>
      <c r="YI134" s="3"/>
      <c r="YJ134" s="3"/>
      <c r="YK134" s="3"/>
      <c r="YL134" s="3"/>
      <c r="YM134" s="3"/>
      <c r="YN134" s="3"/>
      <c r="YO134" s="3"/>
      <c r="YP134" s="3"/>
      <c r="YQ134" s="3"/>
      <c r="YR134" s="3"/>
      <c r="YS134" s="3"/>
      <c r="YT134" s="3"/>
      <c r="YU134" s="3"/>
      <c r="YV134" s="3"/>
      <c r="YW134" s="3"/>
      <c r="YX134" s="3"/>
      <c r="YY134" s="3"/>
      <c r="YZ134" s="3"/>
      <c r="ZA134" s="3"/>
      <c r="ZB134" s="3"/>
      <c r="ZC134" s="3"/>
      <c r="ZD134" s="3"/>
      <c r="ZE134" s="3"/>
      <c r="ZF134" s="3"/>
      <c r="ZG134" s="3"/>
      <c r="ZH134" s="3"/>
      <c r="ZI134" s="3"/>
      <c r="ZJ134" s="3"/>
      <c r="ZK134" s="3"/>
      <c r="ZL134" s="3"/>
      <c r="ZM134" s="3"/>
      <c r="ZN134" s="3"/>
      <c r="ZO134" s="3"/>
      <c r="ZP134" s="3"/>
      <c r="ZQ134" s="3"/>
      <c r="ZR134" s="3"/>
      <c r="ZS134" s="3"/>
      <c r="ZT134" s="3"/>
      <c r="ZU134" s="3"/>
      <c r="ZV134" s="3"/>
      <c r="ZW134" s="3"/>
      <c r="ZX134" s="3"/>
      <c r="ZY134" s="3"/>
      <c r="ZZ134" s="3"/>
      <c r="AAA134" s="3"/>
      <c r="AAB134" s="3"/>
      <c r="AAC134" s="3"/>
      <c r="AAD134" s="3"/>
      <c r="AAE134" s="3"/>
      <c r="AAF134" s="3"/>
      <c r="AAG134" s="3"/>
      <c r="AAH134" s="3"/>
      <c r="AAI134" s="3"/>
      <c r="AAJ134" s="3"/>
      <c r="AAK134" s="3"/>
      <c r="AAL134" s="3"/>
      <c r="AAM134" s="3"/>
      <c r="AAN134" s="3"/>
      <c r="AAO134" s="3"/>
      <c r="AAP134" s="3"/>
      <c r="AAQ134" s="3"/>
      <c r="AAR134" s="3"/>
      <c r="AAS134" s="3"/>
      <c r="AAT134" s="3"/>
      <c r="AAU134" s="3"/>
      <c r="AAV134" s="3"/>
      <c r="AAW134" s="3"/>
      <c r="AAX134" s="3"/>
      <c r="AAY134" s="3"/>
      <c r="AAZ134" s="3"/>
      <c r="ABA134" s="3"/>
      <c r="ABB134" s="3"/>
      <c r="ABC134" s="3"/>
      <c r="ABD134" s="3"/>
      <c r="ABE134" s="3"/>
      <c r="ABF134" s="3"/>
      <c r="ABG134" s="3"/>
      <c r="ABH134" s="3"/>
      <c r="ABI134" s="3"/>
      <c r="ABJ134" s="3"/>
      <c r="ABK134" s="3"/>
      <c r="ABL134" s="3"/>
      <c r="ABM134" s="3"/>
      <c r="ABN134" s="3"/>
      <c r="ABO134" s="3"/>
      <c r="ABP134" s="3"/>
      <c r="ABQ134" s="3"/>
      <c r="ABR134" s="3"/>
      <c r="ABS134" s="3"/>
      <c r="ABT134" s="3"/>
      <c r="ABU134" s="3"/>
      <c r="ABV134" s="3"/>
      <c r="ABW134" s="3"/>
      <c r="ABX134" s="3"/>
      <c r="ABY134" s="3"/>
      <c r="ABZ134" s="3"/>
      <c r="ACA134" s="3"/>
      <c r="ACB134" s="3"/>
      <c r="ACC134" s="3"/>
      <c r="ACD134" s="3"/>
      <c r="ACE134" s="3"/>
      <c r="ACF134" s="3"/>
      <c r="ACG134" s="3"/>
      <c r="ACH134" s="3"/>
      <c r="ACI134" s="3"/>
      <c r="ACJ134" s="3"/>
      <c r="ACK134" s="3"/>
      <c r="ACL134" s="3"/>
      <c r="ACM134" s="3"/>
      <c r="ACN134" s="3"/>
      <c r="ACO134" s="3"/>
      <c r="ACP134" s="3"/>
      <c r="ACQ134" s="3"/>
      <c r="ACR134" s="3"/>
      <c r="ACS134" s="3"/>
      <c r="ACT134" s="3"/>
      <c r="ACU134" s="3"/>
      <c r="ACV134" s="3"/>
      <c r="ACW134" s="3"/>
      <c r="ACX134" s="3"/>
      <c r="ACY134" s="3"/>
      <c r="ACZ134" s="3"/>
      <c r="ADA134" s="3"/>
      <c r="ADB134" s="3"/>
      <c r="ADC134" s="3"/>
    </row>
    <row r="135" spans="1:783" s="5" customFormat="1" x14ac:dyDescent="0.2">
      <c r="I135" s="3"/>
      <c r="J135" s="3"/>
      <c r="K135" s="3"/>
      <c r="L135" s="3"/>
      <c r="M135" s="3"/>
      <c r="N135" s="3"/>
      <c r="O135" s="3"/>
      <c r="P135" s="3"/>
      <c r="Q135" s="3"/>
      <c r="R135" s="3"/>
      <c r="S135" s="3"/>
      <c r="T135" s="3"/>
      <c r="U135" s="3"/>
      <c r="V135" s="3"/>
      <c r="W135" s="3"/>
      <c r="X135" s="3"/>
      <c r="Y135" s="3"/>
      <c r="Z135" s="3"/>
      <c r="AA135" s="3"/>
      <c r="AB135" s="3"/>
      <c r="AC135" s="3"/>
      <c r="AD135" s="3"/>
      <c r="AE135" s="1"/>
      <c r="AF135" s="1"/>
      <c r="AG135" s="1"/>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3"/>
      <c r="LL135" s="3"/>
      <c r="LM135" s="3"/>
      <c r="LN135" s="3"/>
      <c r="LO135" s="3"/>
      <c r="LP135" s="3"/>
      <c r="LQ135" s="3"/>
      <c r="LR135" s="3"/>
      <c r="LS135" s="3"/>
      <c r="LT135" s="3"/>
      <c r="LU135" s="3"/>
      <c r="LV135" s="3"/>
      <c r="LW135" s="3"/>
      <c r="LX135" s="3"/>
      <c r="LY135" s="3"/>
      <c r="LZ135" s="3"/>
      <c r="MA135" s="3"/>
      <c r="MB135" s="3"/>
      <c r="MC135" s="3"/>
      <c r="MD135" s="3"/>
      <c r="ME135" s="3"/>
      <c r="MF135" s="3"/>
      <c r="MG135" s="3"/>
      <c r="MH135" s="3"/>
      <c r="MI135" s="3"/>
      <c r="MJ135" s="3"/>
      <c r="MK135" s="3"/>
      <c r="ML135" s="3"/>
      <c r="MM135" s="3"/>
      <c r="MN135" s="3"/>
      <c r="MO135" s="3"/>
      <c r="MP135" s="3"/>
      <c r="MQ135" s="3"/>
      <c r="MR135" s="3"/>
      <c r="MS135" s="3"/>
      <c r="MT135" s="3"/>
      <c r="MU135" s="3"/>
      <c r="MV135" s="3"/>
      <c r="MW135" s="3"/>
      <c r="MX135" s="3"/>
      <c r="MY135" s="3"/>
      <c r="MZ135" s="3"/>
      <c r="NA135" s="3"/>
      <c r="NB135" s="3"/>
      <c r="NC135" s="3"/>
      <c r="ND135" s="3"/>
      <c r="NE135" s="3"/>
      <c r="NF135" s="3"/>
      <c r="NG135" s="3"/>
      <c r="NH135" s="3"/>
      <c r="NI135" s="3"/>
      <c r="NJ135" s="3"/>
      <c r="NK135" s="3"/>
      <c r="NL135" s="3"/>
      <c r="NM135" s="3"/>
      <c r="NN135" s="3"/>
      <c r="NO135" s="3"/>
      <c r="NP135" s="3"/>
      <c r="NQ135" s="3"/>
      <c r="NR135" s="3"/>
      <c r="NS135" s="3"/>
      <c r="NT135" s="3"/>
      <c r="NU135" s="3"/>
      <c r="NV135" s="3"/>
      <c r="NW135" s="3"/>
      <c r="NX135" s="3"/>
      <c r="NY135" s="3"/>
      <c r="NZ135" s="3"/>
      <c r="OA135" s="3"/>
      <c r="OB135" s="3"/>
      <c r="OC135" s="3"/>
      <c r="OD135" s="3"/>
      <c r="OE135" s="3"/>
      <c r="OF135" s="3"/>
      <c r="OG135" s="3"/>
      <c r="OH135" s="3"/>
      <c r="OI135" s="3"/>
      <c r="OJ135" s="3"/>
      <c r="OK135" s="3"/>
      <c r="OL135" s="3"/>
      <c r="OM135" s="3"/>
      <c r="ON135" s="3"/>
      <c r="OO135" s="3"/>
      <c r="OP135" s="3"/>
      <c r="OQ135" s="3"/>
      <c r="OR135" s="3"/>
      <c r="OS135" s="3"/>
      <c r="OT135" s="3"/>
      <c r="OU135" s="3"/>
      <c r="OV135" s="3"/>
      <c r="OW135" s="3"/>
      <c r="OX135" s="3"/>
      <c r="OY135" s="3"/>
      <c r="OZ135" s="3"/>
      <c r="PA135" s="3"/>
      <c r="PB135" s="3"/>
      <c r="PC135" s="3"/>
      <c r="PD135" s="3"/>
      <c r="PE135" s="3"/>
      <c r="PF135" s="3"/>
      <c r="PG135" s="3"/>
      <c r="PH135" s="3"/>
      <c r="PI135" s="3"/>
      <c r="PJ135" s="3"/>
      <c r="PK135" s="3"/>
      <c r="PL135" s="3"/>
      <c r="PM135" s="3"/>
      <c r="PN135" s="3"/>
      <c r="PO135" s="3"/>
      <c r="PP135" s="3"/>
      <c r="PQ135" s="3"/>
      <c r="PR135" s="3"/>
      <c r="PS135" s="3"/>
      <c r="PT135" s="3"/>
      <c r="PU135" s="3"/>
      <c r="PV135" s="3"/>
      <c r="PW135" s="3"/>
      <c r="PX135" s="3"/>
      <c r="PY135" s="3"/>
      <c r="PZ135" s="3"/>
      <c r="QA135" s="3"/>
      <c r="QB135" s="3"/>
      <c r="QC135" s="3"/>
      <c r="QD135" s="3"/>
      <c r="QE135" s="3"/>
      <c r="QF135" s="3"/>
      <c r="QG135" s="3"/>
      <c r="QH135" s="3"/>
      <c r="QI135" s="3"/>
      <c r="QJ135" s="3"/>
      <c r="QK135" s="3"/>
      <c r="QL135" s="3"/>
      <c r="QM135" s="3"/>
      <c r="QN135" s="3"/>
      <c r="QO135" s="3"/>
      <c r="QP135" s="3"/>
      <c r="QQ135" s="3"/>
      <c r="QR135" s="3"/>
      <c r="QS135" s="3"/>
      <c r="QT135" s="3"/>
      <c r="QU135" s="3"/>
      <c r="QV135" s="3"/>
      <c r="QW135" s="3"/>
      <c r="QX135" s="3"/>
      <c r="QY135" s="3"/>
      <c r="QZ135" s="3"/>
      <c r="RA135" s="3"/>
      <c r="RB135" s="3"/>
      <c r="RC135" s="3"/>
      <c r="RD135" s="3"/>
      <c r="RE135" s="3"/>
      <c r="RF135" s="3"/>
      <c r="RG135" s="3"/>
      <c r="RH135" s="3"/>
      <c r="RI135" s="3"/>
      <c r="RJ135" s="3"/>
      <c r="RK135" s="3"/>
      <c r="RL135" s="3"/>
      <c r="RM135" s="3"/>
      <c r="RN135" s="3"/>
      <c r="RO135" s="3"/>
      <c r="RP135" s="3"/>
      <c r="RQ135" s="3"/>
      <c r="RR135" s="3"/>
      <c r="RS135" s="3"/>
      <c r="RT135" s="3"/>
      <c r="RU135" s="3"/>
      <c r="RV135" s="3"/>
      <c r="RW135" s="3"/>
      <c r="RX135" s="3"/>
      <c r="RY135" s="3"/>
      <c r="RZ135" s="3"/>
      <c r="SA135" s="3"/>
      <c r="SB135" s="3"/>
      <c r="SC135" s="3"/>
      <c r="SD135" s="3"/>
      <c r="SE135" s="3"/>
      <c r="SF135" s="3"/>
      <c r="SG135" s="3"/>
      <c r="SH135" s="3"/>
      <c r="SI135" s="3"/>
      <c r="SJ135" s="3"/>
      <c r="SK135" s="3"/>
      <c r="SL135" s="3"/>
      <c r="SM135" s="3"/>
      <c r="SN135" s="3"/>
      <c r="SO135" s="3"/>
      <c r="SP135" s="3"/>
      <c r="SQ135" s="3"/>
      <c r="SR135" s="3"/>
      <c r="SS135" s="3"/>
      <c r="ST135" s="3"/>
      <c r="SU135" s="3"/>
      <c r="SV135" s="3"/>
      <c r="SW135" s="3"/>
      <c r="SX135" s="3"/>
      <c r="SY135" s="3"/>
      <c r="SZ135" s="3"/>
      <c r="TA135" s="3"/>
      <c r="TB135" s="3"/>
      <c r="TC135" s="3"/>
      <c r="TD135" s="3"/>
      <c r="TE135" s="3"/>
      <c r="TF135" s="3"/>
      <c r="TG135" s="3"/>
      <c r="TH135" s="3"/>
      <c r="TI135" s="3"/>
      <c r="TJ135" s="3"/>
      <c r="TK135" s="3"/>
      <c r="TL135" s="3"/>
      <c r="TM135" s="3"/>
      <c r="TN135" s="3"/>
      <c r="TO135" s="3"/>
      <c r="TP135" s="3"/>
      <c r="TQ135" s="3"/>
      <c r="TR135" s="3"/>
      <c r="TS135" s="3"/>
      <c r="TT135" s="3"/>
      <c r="TU135" s="3"/>
      <c r="TV135" s="3"/>
      <c r="TW135" s="3"/>
      <c r="TX135" s="3"/>
      <c r="TY135" s="3"/>
      <c r="TZ135" s="3"/>
      <c r="UA135" s="3"/>
      <c r="UB135" s="3"/>
      <c r="UC135" s="3"/>
      <c r="UD135" s="3"/>
      <c r="UE135" s="3"/>
      <c r="UF135" s="3"/>
      <c r="UG135" s="3"/>
      <c r="UH135" s="3"/>
      <c r="UI135" s="3"/>
      <c r="UJ135" s="3"/>
      <c r="UK135" s="3"/>
      <c r="UL135" s="3"/>
      <c r="UM135" s="3"/>
      <c r="UN135" s="3"/>
      <c r="UO135" s="3"/>
      <c r="UP135" s="3"/>
      <c r="UQ135" s="3"/>
      <c r="UR135" s="3"/>
      <c r="US135" s="3"/>
      <c r="UT135" s="3"/>
      <c r="UU135" s="3"/>
      <c r="UV135" s="3"/>
      <c r="UW135" s="3"/>
      <c r="UX135" s="3"/>
      <c r="UY135" s="3"/>
      <c r="UZ135" s="3"/>
      <c r="VA135" s="3"/>
      <c r="VB135" s="3"/>
      <c r="VC135" s="3"/>
      <c r="VD135" s="3"/>
      <c r="VE135" s="3"/>
      <c r="VF135" s="3"/>
      <c r="VG135" s="3"/>
      <c r="VH135" s="3"/>
      <c r="VI135" s="3"/>
      <c r="VJ135" s="3"/>
      <c r="VK135" s="3"/>
      <c r="VL135" s="3"/>
      <c r="VM135" s="3"/>
      <c r="VN135" s="3"/>
      <c r="VO135" s="3"/>
      <c r="VP135" s="3"/>
      <c r="VQ135" s="3"/>
      <c r="VR135" s="3"/>
      <c r="VS135" s="3"/>
      <c r="VT135" s="3"/>
      <c r="VU135" s="3"/>
      <c r="VV135" s="3"/>
      <c r="VW135" s="3"/>
      <c r="VX135" s="3"/>
      <c r="VY135" s="3"/>
      <c r="VZ135" s="3"/>
      <c r="WA135" s="3"/>
      <c r="WB135" s="3"/>
      <c r="WC135" s="3"/>
      <c r="WD135" s="3"/>
      <c r="WE135" s="3"/>
      <c r="WF135" s="3"/>
      <c r="WG135" s="3"/>
      <c r="WH135" s="3"/>
      <c r="WI135" s="3"/>
      <c r="WJ135" s="3"/>
      <c r="WK135" s="3"/>
      <c r="WL135" s="3"/>
      <c r="WM135" s="3"/>
      <c r="WN135" s="3"/>
      <c r="WO135" s="3"/>
      <c r="WP135" s="3"/>
      <c r="WQ135" s="3"/>
      <c r="WR135" s="3"/>
      <c r="WS135" s="3"/>
      <c r="WT135" s="3"/>
      <c r="WU135" s="3"/>
      <c r="WV135" s="3"/>
      <c r="WW135" s="3"/>
      <c r="WX135" s="3"/>
      <c r="WY135" s="3"/>
      <c r="WZ135" s="3"/>
      <c r="XA135" s="3"/>
      <c r="XB135" s="3"/>
      <c r="XC135" s="3"/>
      <c r="XD135" s="3"/>
      <c r="XE135" s="3"/>
      <c r="XF135" s="3"/>
      <c r="XG135" s="3"/>
      <c r="XH135" s="3"/>
      <c r="XI135" s="3"/>
      <c r="XJ135" s="3"/>
      <c r="XK135" s="3"/>
      <c r="XL135" s="3"/>
      <c r="XM135" s="3"/>
      <c r="XN135" s="3"/>
      <c r="XO135" s="3"/>
      <c r="XP135" s="3"/>
      <c r="XQ135" s="3"/>
      <c r="XR135" s="3"/>
      <c r="XS135" s="3"/>
      <c r="XT135" s="3"/>
      <c r="XU135" s="3"/>
      <c r="XV135" s="3"/>
      <c r="XW135" s="3"/>
      <c r="XX135" s="3"/>
      <c r="XY135" s="3"/>
      <c r="XZ135" s="3"/>
      <c r="YA135" s="3"/>
      <c r="YB135" s="3"/>
      <c r="YC135" s="3"/>
      <c r="YD135" s="3"/>
      <c r="YE135" s="3"/>
      <c r="YF135" s="3"/>
      <c r="YG135" s="3"/>
      <c r="YH135" s="3"/>
      <c r="YI135" s="3"/>
      <c r="YJ135" s="3"/>
      <c r="YK135" s="3"/>
      <c r="YL135" s="3"/>
      <c r="YM135" s="3"/>
      <c r="YN135" s="3"/>
      <c r="YO135" s="3"/>
      <c r="YP135" s="3"/>
      <c r="YQ135" s="3"/>
      <c r="YR135" s="3"/>
      <c r="YS135" s="3"/>
      <c r="YT135" s="3"/>
      <c r="YU135" s="3"/>
      <c r="YV135" s="3"/>
      <c r="YW135" s="3"/>
      <c r="YX135" s="3"/>
      <c r="YY135" s="3"/>
      <c r="YZ135" s="3"/>
      <c r="ZA135" s="3"/>
      <c r="ZB135" s="3"/>
      <c r="ZC135" s="3"/>
      <c r="ZD135" s="3"/>
      <c r="ZE135" s="3"/>
      <c r="ZF135" s="3"/>
      <c r="ZG135" s="3"/>
      <c r="ZH135" s="3"/>
      <c r="ZI135" s="3"/>
      <c r="ZJ135" s="3"/>
      <c r="ZK135" s="3"/>
      <c r="ZL135" s="3"/>
      <c r="ZM135" s="3"/>
      <c r="ZN135" s="3"/>
      <c r="ZO135" s="3"/>
      <c r="ZP135" s="3"/>
      <c r="ZQ135" s="3"/>
      <c r="ZR135" s="3"/>
      <c r="ZS135" s="3"/>
      <c r="ZT135" s="3"/>
      <c r="ZU135" s="3"/>
      <c r="ZV135" s="3"/>
      <c r="ZW135" s="3"/>
      <c r="ZX135" s="3"/>
      <c r="ZY135" s="3"/>
      <c r="ZZ135" s="3"/>
      <c r="AAA135" s="3"/>
      <c r="AAB135" s="3"/>
      <c r="AAC135" s="3"/>
      <c r="AAD135" s="3"/>
      <c r="AAE135" s="3"/>
      <c r="AAF135" s="3"/>
      <c r="AAG135" s="3"/>
      <c r="AAH135" s="3"/>
      <c r="AAI135" s="3"/>
      <c r="AAJ135" s="3"/>
      <c r="AAK135" s="3"/>
      <c r="AAL135" s="3"/>
      <c r="AAM135" s="3"/>
      <c r="AAN135" s="3"/>
      <c r="AAO135" s="3"/>
      <c r="AAP135" s="3"/>
      <c r="AAQ135" s="3"/>
      <c r="AAR135" s="3"/>
      <c r="AAS135" s="3"/>
      <c r="AAT135" s="3"/>
      <c r="AAU135" s="3"/>
      <c r="AAV135" s="3"/>
      <c r="AAW135" s="3"/>
      <c r="AAX135" s="3"/>
      <c r="AAY135" s="3"/>
      <c r="AAZ135" s="3"/>
      <c r="ABA135" s="3"/>
      <c r="ABB135" s="3"/>
      <c r="ABC135" s="3"/>
      <c r="ABD135" s="3"/>
      <c r="ABE135" s="3"/>
      <c r="ABF135" s="3"/>
      <c r="ABG135" s="3"/>
      <c r="ABH135" s="3"/>
      <c r="ABI135" s="3"/>
      <c r="ABJ135" s="3"/>
      <c r="ABK135" s="3"/>
      <c r="ABL135" s="3"/>
      <c r="ABM135" s="3"/>
      <c r="ABN135" s="3"/>
      <c r="ABO135" s="3"/>
      <c r="ABP135" s="3"/>
      <c r="ABQ135" s="3"/>
      <c r="ABR135" s="3"/>
      <c r="ABS135" s="3"/>
      <c r="ABT135" s="3"/>
      <c r="ABU135" s="3"/>
      <c r="ABV135" s="3"/>
      <c r="ABW135" s="3"/>
      <c r="ABX135" s="3"/>
      <c r="ABY135" s="3"/>
      <c r="ABZ135" s="3"/>
      <c r="ACA135" s="3"/>
      <c r="ACB135" s="3"/>
      <c r="ACC135" s="3"/>
      <c r="ACD135" s="3"/>
      <c r="ACE135" s="3"/>
      <c r="ACF135" s="3"/>
      <c r="ACG135" s="3"/>
      <c r="ACH135" s="3"/>
      <c r="ACI135" s="3"/>
      <c r="ACJ135" s="3"/>
      <c r="ACK135" s="3"/>
      <c r="ACL135" s="3"/>
      <c r="ACM135" s="3"/>
      <c r="ACN135" s="3"/>
      <c r="ACO135" s="3"/>
      <c r="ACP135" s="3"/>
      <c r="ACQ135" s="3"/>
      <c r="ACR135" s="3"/>
      <c r="ACS135" s="3"/>
      <c r="ACT135" s="3"/>
      <c r="ACU135" s="3"/>
      <c r="ACV135" s="3"/>
      <c r="ACW135" s="3"/>
      <c r="ACX135" s="3"/>
      <c r="ACY135" s="3"/>
      <c r="ACZ135" s="3"/>
      <c r="ADA135" s="3"/>
      <c r="ADB135" s="3"/>
      <c r="ADC135" s="3"/>
    </row>
    <row r="136" spans="1:783" s="5" customFormat="1" x14ac:dyDescent="0.2">
      <c r="I136" s="3"/>
      <c r="J136" s="3"/>
      <c r="K136" s="3"/>
      <c r="L136" s="3"/>
      <c r="M136" s="3"/>
      <c r="N136" s="3"/>
      <c r="O136" s="3"/>
      <c r="P136" s="3"/>
      <c r="Q136" s="3"/>
      <c r="R136" s="3"/>
      <c r="S136" s="3"/>
      <c r="T136" s="3"/>
      <c r="U136" s="3"/>
      <c r="V136" s="3"/>
      <c r="W136" s="3"/>
      <c r="X136" s="3"/>
      <c r="Y136" s="3"/>
      <c r="Z136" s="3"/>
      <c r="AA136" s="3"/>
      <c r="AB136" s="3"/>
      <c r="AC136" s="3"/>
      <c r="AD136" s="3"/>
      <c r="AE136" s="1"/>
      <c r="AF136" s="1"/>
      <c r="AG136" s="1"/>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c r="LH136" s="3"/>
      <c r="LI136" s="3"/>
      <c r="LJ136" s="3"/>
      <c r="LK136" s="3"/>
      <c r="LL136" s="3"/>
      <c r="LM136" s="3"/>
      <c r="LN136" s="3"/>
      <c r="LO136" s="3"/>
      <c r="LP136" s="3"/>
      <c r="LQ136" s="3"/>
      <c r="LR136" s="3"/>
      <c r="LS136" s="3"/>
      <c r="LT136" s="3"/>
      <c r="LU136" s="3"/>
      <c r="LV136" s="3"/>
      <c r="LW136" s="3"/>
      <c r="LX136" s="3"/>
      <c r="LY136" s="3"/>
      <c r="LZ136" s="3"/>
      <c r="MA136" s="3"/>
      <c r="MB136" s="3"/>
      <c r="MC136" s="3"/>
      <c r="MD136" s="3"/>
      <c r="ME136" s="3"/>
      <c r="MF136" s="3"/>
      <c r="MG136" s="3"/>
      <c r="MH136" s="3"/>
      <c r="MI136" s="3"/>
      <c r="MJ136" s="3"/>
      <c r="MK136" s="3"/>
      <c r="ML136" s="3"/>
      <c r="MM136" s="3"/>
      <c r="MN136" s="3"/>
      <c r="MO136" s="3"/>
      <c r="MP136" s="3"/>
      <c r="MQ136" s="3"/>
      <c r="MR136" s="3"/>
      <c r="MS136" s="3"/>
      <c r="MT136" s="3"/>
      <c r="MU136" s="3"/>
      <c r="MV136" s="3"/>
      <c r="MW136" s="3"/>
      <c r="MX136" s="3"/>
      <c r="MY136" s="3"/>
      <c r="MZ136" s="3"/>
      <c r="NA136" s="3"/>
      <c r="NB136" s="3"/>
      <c r="NC136" s="3"/>
      <c r="ND136" s="3"/>
      <c r="NE136" s="3"/>
      <c r="NF136" s="3"/>
      <c r="NG136" s="3"/>
      <c r="NH136" s="3"/>
      <c r="NI136" s="3"/>
      <c r="NJ136" s="3"/>
      <c r="NK136" s="3"/>
      <c r="NL136" s="3"/>
      <c r="NM136" s="3"/>
      <c r="NN136" s="3"/>
      <c r="NO136" s="3"/>
      <c r="NP136" s="3"/>
      <c r="NQ136" s="3"/>
      <c r="NR136" s="3"/>
      <c r="NS136" s="3"/>
      <c r="NT136" s="3"/>
      <c r="NU136" s="3"/>
      <c r="NV136" s="3"/>
      <c r="NW136" s="3"/>
      <c r="NX136" s="3"/>
      <c r="NY136" s="3"/>
      <c r="NZ136" s="3"/>
      <c r="OA136" s="3"/>
      <c r="OB136" s="3"/>
      <c r="OC136" s="3"/>
      <c r="OD136" s="3"/>
      <c r="OE136" s="3"/>
      <c r="OF136" s="3"/>
      <c r="OG136" s="3"/>
      <c r="OH136" s="3"/>
      <c r="OI136" s="3"/>
      <c r="OJ136" s="3"/>
      <c r="OK136" s="3"/>
      <c r="OL136" s="3"/>
      <c r="OM136" s="3"/>
      <c r="ON136" s="3"/>
      <c r="OO136" s="3"/>
      <c r="OP136" s="3"/>
      <c r="OQ136" s="3"/>
      <c r="OR136" s="3"/>
      <c r="OS136" s="3"/>
      <c r="OT136" s="3"/>
      <c r="OU136" s="3"/>
      <c r="OV136" s="3"/>
      <c r="OW136" s="3"/>
      <c r="OX136" s="3"/>
      <c r="OY136" s="3"/>
      <c r="OZ136" s="3"/>
      <c r="PA136" s="3"/>
      <c r="PB136" s="3"/>
      <c r="PC136" s="3"/>
      <c r="PD136" s="3"/>
      <c r="PE136" s="3"/>
      <c r="PF136" s="3"/>
      <c r="PG136" s="3"/>
      <c r="PH136" s="3"/>
      <c r="PI136" s="3"/>
      <c r="PJ136" s="3"/>
      <c r="PK136" s="3"/>
      <c r="PL136" s="3"/>
      <c r="PM136" s="3"/>
      <c r="PN136" s="3"/>
      <c r="PO136" s="3"/>
      <c r="PP136" s="3"/>
      <c r="PQ136" s="3"/>
      <c r="PR136" s="3"/>
      <c r="PS136" s="3"/>
      <c r="PT136" s="3"/>
      <c r="PU136" s="3"/>
      <c r="PV136" s="3"/>
      <c r="PW136" s="3"/>
      <c r="PX136" s="3"/>
      <c r="PY136" s="3"/>
      <c r="PZ136" s="3"/>
      <c r="QA136" s="3"/>
      <c r="QB136" s="3"/>
      <c r="QC136" s="3"/>
      <c r="QD136" s="3"/>
      <c r="QE136" s="3"/>
      <c r="QF136" s="3"/>
      <c r="QG136" s="3"/>
      <c r="QH136" s="3"/>
      <c r="QI136" s="3"/>
      <c r="QJ136" s="3"/>
      <c r="QK136" s="3"/>
      <c r="QL136" s="3"/>
      <c r="QM136" s="3"/>
      <c r="QN136" s="3"/>
      <c r="QO136" s="3"/>
      <c r="QP136" s="3"/>
      <c r="QQ136" s="3"/>
      <c r="QR136" s="3"/>
      <c r="QS136" s="3"/>
      <c r="QT136" s="3"/>
      <c r="QU136" s="3"/>
      <c r="QV136" s="3"/>
      <c r="QW136" s="3"/>
      <c r="QX136" s="3"/>
      <c r="QY136" s="3"/>
      <c r="QZ136" s="3"/>
      <c r="RA136" s="3"/>
      <c r="RB136" s="3"/>
      <c r="RC136" s="3"/>
      <c r="RD136" s="3"/>
      <c r="RE136" s="3"/>
      <c r="RF136" s="3"/>
      <c r="RG136" s="3"/>
      <c r="RH136" s="3"/>
      <c r="RI136" s="3"/>
      <c r="RJ136" s="3"/>
      <c r="RK136" s="3"/>
      <c r="RL136" s="3"/>
      <c r="RM136" s="3"/>
      <c r="RN136" s="3"/>
      <c r="RO136" s="3"/>
      <c r="RP136" s="3"/>
      <c r="RQ136" s="3"/>
      <c r="RR136" s="3"/>
      <c r="RS136" s="3"/>
      <c r="RT136" s="3"/>
      <c r="RU136" s="3"/>
      <c r="RV136" s="3"/>
      <c r="RW136" s="3"/>
      <c r="RX136" s="3"/>
      <c r="RY136" s="3"/>
      <c r="RZ136" s="3"/>
      <c r="SA136" s="3"/>
      <c r="SB136" s="3"/>
      <c r="SC136" s="3"/>
      <c r="SD136" s="3"/>
      <c r="SE136" s="3"/>
      <c r="SF136" s="3"/>
      <c r="SG136" s="3"/>
      <c r="SH136" s="3"/>
      <c r="SI136" s="3"/>
      <c r="SJ136" s="3"/>
      <c r="SK136" s="3"/>
      <c r="SL136" s="3"/>
      <c r="SM136" s="3"/>
      <c r="SN136" s="3"/>
      <c r="SO136" s="3"/>
      <c r="SP136" s="3"/>
      <c r="SQ136" s="3"/>
      <c r="SR136" s="3"/>
      <c r="SS136" s="3"/>
      <c r="ST136" s="3"/>
      <c r="SU136" s="3"/>
      <c r="SV136" s="3"/>
      <c r="SW136" s="3"/>
      <c r="SX136" s="3"/>
      <c r="SY136" s="3"/>
      <c r="SZ136" s="3"/>
      <c r="TA136" s="3"/>
      <c r="TB136" s="3"/>
      <c r="TC136" s="3"/>
      <c r="TD136" s="3"/>
      <c r="TE136" s="3"/>
      <c r="TF136" s="3"/>
      <c r="TG136" s="3"/>
      <c r="TH136" s="3"/>
      <c r="TI136" s="3"/>
      <c r="TJ136" s="3"/>
      <c r="TK136" s="3"/>
      <c r="TL136" s="3"/>
      <c r="TM136" s="3"/>
      <c r="TN136" s="3"/>
      <c r="TO136" s="3"/>
      <c r="TP136" s="3"/>
      <c r="TQ136" s="3"/>
      <c r="TR136" s="3"/>
      <c r="TS136" s="3"/>
      <c r="TT136" s="3"/>
      <c r="TU136" s="3"/>
      <c r="TV136" s="3"/>
      <c r="TW136" s="3"/>
      <c r="TX136" s="3"/>
      <c r="TY136" s="3"/>
      <c r="TZ136" s="3"/>
      <c r="UA136" s="3"/>
      <c r="UB136" s="3"/>
      <c r="UC136" s="3"/>
      <c r="UD136" s="3"/>
      <c r="UE136" s="3"/>
      <c r="UF136" s="3"/>
      <c r="UG136" s="3"/>
      <c r="UH136" s="3"/>
      <c r="UI136" s="3"/>
      <c r="UJ136" s="3"/>
      <c r="UK136" s="3"/>
      <c r="UL136" s="3"/>
      <c r="UM136" s="3"/>
      <c r="UN136" s="3"/>
      <c r="UO136" s="3"/>
      <c r="UP136" s="3"/>
      <c r="UQ136" s="3"/>
      <c r="UR136" s="3"/>
      <c r="US136" s="3"/>
      <c r="UT136" s="3"/>
      <c r="UU136" s="3"/>
      <c r="UV136" s="3"/>
      <c r="UW136" s="3"/>
      <c r="UX136" s="3"/>
      <c r="UY136" s="3"/>
      <c r="UZ136" s="3"/>
      <c r="VA136" s="3"/>
      <c r="VB136" s="3"/>
      <c r="VC136" s="3"/>
      <c r="VD136" s="3"/>
      <c r="VE136" s="3"/>
      <c r="VF136" s="3"/>
      <c r="VG136" s="3"/>
      <c r="VH136" s="3"/>
      <c r="VI136" s="3"/>
      <c r="VJ136" s="3"/>
      <c r="VK136" s="3"/>
      <c r="VL136" s="3"/>
      <c r="VM136" s="3"/>
      <c r="VN136" s="3"/>
      <c r="VO136" s="3"/>
      <c r="VP136" s="3"/>
      <c r="VQ136" s="3"/>
      <c r="VR136" s="3"/>
      <c r="VS136" s="3"/>
      <c r="VT136" s="3"/>
      <c r="VU136" s="3"/>
      <c r="VV136" s="3"/>
      <c r="VW136" s="3"/>
      <c r="VX136" s="3"/>
      <c r="VY136" s="3"/>
      <c r="VZ136" s="3"/>
      <c r="WA136" s="3"/>
      <c r="WB136" s="3"/>
      <c r="WC136" s="3"/>
      <c r="WD136" s="3"/>
      <c r="WE136" s="3"/>
      <c r="WF136" s="3"/>
      <c r="WG136" s="3"/>
      <c r="WH136" s="3"/>
      <c r="WI136" s="3"/>
      <c r="WJ136" s="3"/>
      <c r="WK136" s="3"/>
      <c r="WL136" s="3"/>
      <c r="WM136" s="3"/>
      <c r="WN136" s="3"/>
      <c r="WO136" s="3"/>
      <c r="WP136" s="3"/>
      <c r="WQ136" s="3"/>
      <c r="WR136" s="3"/>
      <c r="WS136" s="3"/>
      <c r="WT136" s="3"/>
      <c r="WU136" s="3"/>
      <c r="WV136" s="3"/>
      <c r="WW136" s="3"/>
      <c r="WX136" s="3"/>
      <c r="WY136" s="3"/>
      <c r="WZ136" s="3"/>
      <c r="XA136" s="3"/>
      <c r="XB136" s="3"/>
      <c r="XC136" s="3"/>
      <c r="XD136" s="3"/>
      <c r="XE136" s="3"/>
      <c r="XF136" s="3"/>
      <c r="XG136" s="3"/>
      <c r="XH136" s="3"/>
      <c r="XI136" s="3"/>
      <c r="XJ136" s="3"/>
      <c r="XK136" s="3"/>
      <c r="XL136" s="3"/>
      <c r="XM136" s="3"/>
      <c r="XN136" s="3"/>
      <c r="XO136" s="3"/>
      <c r="XP136" s="3"/>
      <c r="XQ136" s="3"/>
      <c r="XR136" s="3"/>
      <c r="XS136" s="3"/>
      <c r="XT136" s="3"/>
      <c r="XU136" s="3"/>
      <c r="XV136" s="3"/>
      <c r="XW136" s="3"/>
      <c r="XX136" s="3"/>
      <c r="XY136" s="3"/>
      <c r="XZ136" s="3"/>
      <c r="YA136" s="3"/>
      <c r="YB136" s="3"/>
      <c r="YC136" s="3"/>
      <c r="YD136" s="3"/>
      <c r="YE136" s="3"/>
      <c r="YF136" s="3"/>
      <c r="YG136" s="3"/>
      <c r="YH136" s="3"/>
      <c r="YI136" s="3"/>
      <c r="YJ136" s="3"/>
      <c r="YK136" s="3"/>
      <c r="YL136" s="3"/>
      <c r="YM136" s="3"/>
      <c r="YN136" s="3"/>
      <c r="YO136" s="3"/>
      <c r="YP136" s="3"/>
      <c r="YQ136" s="3"/>
      <c r="YR136" s="3"/>
      <c r="YS136" s="3"/>
      <c r="YT136" s="3"/>
      <c r="YU136" s="3"/>
      <c r="YV136" s="3"/>
      <c r="YW136" s="3"/>
      <c r="YX136" s="3"/>
      <c r="YY136" s="3"/>
      <c r="YZ136" s="3"/>
      <c r="ZA136" s="3"/>
      <c r="ZB136" s="3"/>
      <c r="ZC136" s="3"/>
      <c r="ZD136" s="3"/>
      <c r="ZE136" s="3"/>
      <c r="ZF136" s="3"/>
      <c r="ZG136" s="3"/>
      <c r="ZH136" s="3"/>
      <c r="ZI136" s="3"/>
      <c r="ZJ136" s="3"/>
      <c r="ZK136" s="3"/>
      <c r="ZL136" s="3"/>
      <c r="ZM136" s="3"/>
      <c r="ZN136" s="3"/>
      <c r="ZO136" s="3"/>
      <c r="ZP136" s="3"/>
      <c r="ZQ136" s="3"/>
      <c r="ZR136" s="3"/>
      <c r="ZS136" s="3"/>
      <c r="ZT136" s="3"/>
      <c r="ZU136" s="3"/>
      <c r="ZV136" s="3"/>
      <c r="ZW136" s="3"/>
      <c r="ZX136" s="3"/>
      <c r="ZY136" s="3"/>
      <c r="ZZ136" s="3"/>
      <c r="AAA136" s="3"/>
      <c r="AAB136" s="3"/>
      <c r="AAC136" s="3"/>
      <c r="AAD136" s="3"/>
      <c r="AAE136" s="3"/>
      <c r="AAF136" s="3"/>
      <c r="AAG136" s="3"/>
      <c r="AAH136" s="3"/>
      <c r="AAI136" s="3"/>
      <c r="AAJ136" s="3"/>
      <c r="AAK136" s="3"/>
      <c r="AAL136" s="3"/>
      <c r="AAM136" s="3"/>
      <c r="AAN136" s="3"/>
      <c r="AAO136" s="3"/>
      <c r="AAP136" s="3"/>
      <c r="AAQ136" s="3"/>
      <c r="AAR136" s="3"/>
      <c r="AAS136" s="3"/>
      <c r="AAT136" s="3"/>
      <c r="AAU136" s="3"/>
      <c r="AAV136" s="3"/>
      <c r="AAW136" s="3"/>
      <c r="AAX136" s="3"/>
      <c r="AAY136" s="3"/>
      <c r="AAZ136" s="3"/>
      <c r="ABA136" s="3"/>
      <c r="ABB136" s="3"/>
      <c r="ABC136" s="3"/>
      <c r="ABD136" s="3"/>
      <c r="ABE136" s="3"/>
      <c r="ABF136" s="3"/>
      <c r="ABG136" s="3"/>
      <c r="ABH136" s="3"/>
      <c r="ABI136" s="3"/>
      <c r="ABJ136" s="3"/>
      <c r="ABK136" s="3"/>
      <c r="ABL136" s="3"/>
      <c r="ABM136" s="3"/>
      <c r="ABN136" s="3"/>
      <c r="ABO136" s="3"/>
      <c r="ABP136" s="3"/>
      <c r="ABQ136" s="3"/>
      <c r="ABR136" s="3"/>
      <c r="ABS136" s="3"/>
      <c r="ABT136" s="3"/>
      <c r="ABU136" s="3"/>
      <c r="ABV136" s="3"/>
      <c r="ABW136" s="3"/>
      <c r="ABX136" s="3"/>
      <c r="ABY136" s="3"/>
      <c r="ABZ136" s="3"/>
      <c r="ACA136" s="3"/>
      <c r="ACB136" s="3"/>
      <c r="ACC136" s="3"/>
      <c r="ACD136" s="3"/>
      <c r="ACE136" s="3"/>
      <c r="ACF136" s="3"/>
      <c r="ACG136" s="3"/>
      <c r="ACH136" s="3"/>
      <c r="ACI136" s="3"/>
      <c r="ACJ136" s="3"/>
      <c r="ACK136" s="3"/>
      <c r="ACL136" s="3"/>
      <c r="ACM136" s="3"/>
      <c r="ACN136" s="3"/>
      <c r="ACO136" s="3"/>
      <c r="ACP136" s="3"/>
      <c r="ACQ136" s="3"/>
      <c r="ACR136" s="3"/>
      <c r="ACS136" s="3"/>
      <c r="ACT136" s="3"/>
      <c r="ACU136" s="3"/>
      <c r="ACV136" s="3"/>
      <c r="ACW136" s="3"/>
      <c r="ACX136" s="3"/>
      <c r="ACY136" s="3"/>
      <c r="ACZ136" s="3"/>
      <c r="ADA136" s="3"/>
      <c r="ADB136" s="3"/>
      <c r="ADC136" s="3"/>
    </row>
    <row r="137" spans="1:783" s="5" customFormat="1" x14ac:dyDescent="0.2">
      <c r="I137" s="3"/>
      <c r="J137" s="3"/>
      <c r="K137" s="3"/>
      <c r="L137" s="3"/>
      <c r="M137" s="3"/>
      <c r="N137" s="3"/>
      <c r="O137" s="3"/>
      <c r="P137" s="3"/>
      <c r="Q137" s="3"/>
      <c r="R137" s="3"/>
      <c r="S137" s="3"/>
      <c r="T137" s="3"/>
      <c r="U137" s="3"/>
      <c r="V137" s="3"/>
      <c r="W137" s="3"/>
      <c r="X137" s="3"/>
      <c r="Y137" s="3"/>
      <c r="Z137" s="3"/>
      <c r="AA137" s="3"/>
      <c r="AB137" s="3"/>
      <c r="AC137" s="3"/>
      <c r="AD137" s="3"/>
      <c r="AE137" s="1"/>
      <c r="AF137" s="1"/>
      <c r="AG137" s="1"/>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3"/>
      <c r="LL137" s="3"/>
      <c r="LM137" s="3"/>
      <c r="LN137" s="3"/>
      <c r="LO137" s="3"/>
      <c r="LP137" s="3"/>
      <c r="LQ137" s="3"/>
      <c r="LR137" s="3"/>
      <c r="LS137" s="3"/>
      <c r="LT137" s="3"/>
      <c r="LU137" s="3"/>
      <c r="LV137" s="3"/>
      <c r="LW137" s="3"/>
      <c r="LX137" s="3"/>
      <c r="LY137" s="3"/>
      <c r="LZ137" s="3"/>
      <c r="MA137" s="3"/>
      <c r="MB137" s="3"/>
      <c r="MC137" s="3"/>
      <c r="MD137" s="3"/>
      <c r="ME137" s="3"/>
      <c r="MF137" s="3"/>
      <c r="MG137" s="3"/>
      <c r="MH137" s="3"/>
      <c r="MI137" s="3"/>
      <c r="MJ137" s="3"/>
      <c r="MK137" s="3"/>
      <c r="ML137" s="3"/>
      <c r="MM137" s="3"/>
      <c r="MN137" s="3"/>
      <c r="MO137" s="3"/>
      <c r="MP137" s="3"/>
      <c r="MQ137" s="3"/>
      <c r="MR137" s="3"/>
      <c r="MS137" s="3"/>
      <c r="MT137" s="3"/>
      <c r="MU137" s="3"/>
      <c r="MV137" s="3"/>
      <c r="MW137" s="3"/>
      <c r="MX137" s="3"/>
      <c r="MY137" s="3"/>
      <c r="MZ137" s="3"/>
      <c r="NA137" s="3"/>
      <c r="NB137" s="3"/>
      <c r="NC137" s="3"/>
      <c r="ND137" s="3"/>
      <c r="NE137" s="3"/>
      <c r="NF137" s="3"/>
      <c r="NG137" s="3"/>
      <c r="NH137" s="3"/>
      <c r="NI137" s="3"/>
      <c r="NJ137" s="3"/>
      <c r="NK137" s="3"/>
      <c r="NL137" s="3"/>
      <c r="NM137" s="3"/>
      <c r="NN137" s="3"/>
      <c r="NO137" s="3"/>
      <c r="NP137" s="3"/>
      <c r="NQ137" s="3"/>
      <c r="NR137" s="3"/>
      <c r="NS137" s="3"/>
      <c r="NT137" s="3"/>
      <c r="NU137" s="3"/>
      <c r="NV137" s="3"/>
      <c r="NW137" s="3"/>
      <c r="NX137" s="3"/>
      <c r="NY137" s="3"/>
      <c r="NZ137" s="3"/>
      <c r="OA137" s="3"/>
      <c r="OB137" s="3"/>
      <c r="OC137" s="3"/>
      <c r="OD137" s="3"/>
      <c r="OE137" s="3"/>
      <c r="OF137" s="3"/>
      <c r="OG137" s="3"/>
      <c r="OH137" s="3"/>
      <c r="OI137" s="3"/>
      <c r="OJ137" s="3"/>
      <c r="OK137" s="3"/>
      <c r="OL137" s="3"/>
      <c r="OM137" s="3"/>
      <c r="ON137" s="3"/>
      <c r="OO137" s="3"/>
      <c r="OP137" s="3"/>
      <c r="OQ137" s="3"/>
      <c r="OR137" s="3"/>
      <c r="OS137" s="3"/>
      <c r="OT137" s="3"/>
      <c r="OU137" s="3"/>
      <c r="OV137" s="3"/>
      <c r="OW137" s="3"/>
      <c r="OX137" s="3"/>
      <c r="OY137" s="3"/>
      <c r="OZ137" s="3"/>
      <c r="PA137" s="3"/>
      <c r="PB137" s="3"/>
      <c r="PC137" s="3"/>
      <c r="PD137" s="3"/>
      <c r="PE137" s="3"/>
      <c r="PF137" s="3"/>
      <c r="PG137" s="3"/>
      <c r="PH137" s="3"/>
      <c r="PI137" s="3"/>
      <c r="PJ137" s="3"/>
      <c r="PK137" s="3"/>
      <c r="PL137" s="3"/>
      <c r="PM137" s="3"/>
      <c r="PN137" s="3"/>
      <c r="PO137" s="3"/>
      <c r="PP137" s="3"/>
      <c r="PQ137" s="3"/>
      <c r="PR137" s="3"/>
      <c r="PS137" s="3"/>
      <c r="PT137" s="3"/>
      <c r="PU137" s="3"/>
      <c r="PV137" s="3"/>
      <c r="PW137" s="3"/>
      <c r="PX137" s="3"/>
      <c r="PY137" s="3"/>
      <c r="PZ137" s="3"/>
      <c r="QA137" s="3"/>
      <c r="QB137" s="3"/>
      <c r="QC137" s="3"/>
      <c r="QD137" s="3"/>
      <c r="QE137" s="3"/>
      <c r="QF137" s="3"/>
      <c r="QG137" s="3"/>
      <c r="QH137" s="3"/>
      <c r="QI137" s="3"/>
      <c r="QJ137" s="3"/>
      <c r="QK137" s="3"/>
      <c r="QL137" s="3"/>
      <c r="QM137" s="3"/>
      <c r="QN137" s="3"/>
      <c r="QO137" s="3"/>
      <c r="QP137" s="3"/>
      <c r="QQ137" s="3"/>
      <c r="QR137" s="3"/>
      <c r="QS137" s="3"/>
      <c r="QT137" s="3"/>
      <c r="QU137" s="3"/>
      <c r="QV137" s="3"/>
      <c r="QW137" s="3"/>
      <c r="QX137" s="3"/>
      <c r="QY137" s="3"/>
      <c r="QZ137" s="3"/>
      <c r="RA137" s="3"/>
      <c r="RB137" s="3"/>
      <c r="RC137" s="3"/>
      <c r="RD137" s="3"/>
      <c r="RE137" s="3"/>
      <c r="RF137" s="3"/>
      <c r="RG137" s="3"/>
      <c r="RH137" s="3"/>
      <c r="RI137" s="3"/>
      <c r="RJ137" s="3"/>
      <c r="RK137" s="3"/>
      <c r="RL137" s="3"/>
      <c r="RM137" s="3"/>
      <c r="RN137" s="3"/>
      <c r="RO137" s="3"/>
      <c r="RP137" s="3"/>
      <c r="RQ137" s="3"/>
      <c r="RR137" s="3"/>
      <c r="RS137" s="3"/>
      <c r="RT137" s="3"/>
      <c r="RU137" s="3"/>
      <c r="RV137" s="3"/>
      <c r="RW137" s="3"/>
      <c r="RX137" s="3"/>
      <c r="RY137" s="3"/>
      <c r="RZ137" s="3"/>
      <c r="SA137" s="3"/>
      <c r="SB137" s="3"/>
      <c r="SC137" s="3"/>
      <c r="SD137" s="3"/>
      <c r="SE137" s="3"/>
      <c r="SF137" s="3"/>
      <c r="SG137" s="3"/>
      <c r="SH137" s="3"/>
      <c r="SI137" s="3"/>
      <c r="SJ137" s="3"/>
      <c r="SK137" s="3"/>
      <c r="SL137" s="3"/>
      <c r="SM137" s="3"/>
      <c r="SN137" s="3"/>
      <c r="SO137" s="3"/>
      <c r="SP137" s="3"/>
      <c r="SQ137" s="3"/>
      <c r="SR137" s="3"/>
      <c r="SS137" s="3"/>
      <c r="ST137" s="3"/>
      <c r="SU137" s="3"/>
      <c r="SV137" s="3"/>
      <c r="SW137" s="3"/>
      <c r="SX137" s="3"/>
      <c r="SY137" s="3"/>
      <c r="SZ137" s="3"/>
      <c r="TA137" s="3"/>
      <c r="TB137" s="3"/>
      <c r="TC137" s="3"/>
      <c r="TD137" s="3"/>
      <c r="TE137" s="3"/>
      <c r="TF137" s="3"/>
      <c r="TG137" s="3"/>
      <c r="TH137" s="3"/>
      <c r="TI137" s="3"/>
      <c r="TJ137" s="3"/>
      <c r="TK137" s="3"/>
      <c r="TL137" s="3"/>
      <c r="TM137" s="3"/>
      <c r="TN137" s="3"/>
      <c r="TO137" s="3"/>
      <c r="TP137" s="3"/>
      <c r="TQ137" s="3"/>
      <c r="TR137" s="3"/>
      <c r="TS137" s="3"/>
      <c r="TT137" s="3"/>
      <c r="TU137" s="3"/>
      <c r="TV137" s="3"/>
      <c r="TW137" s="3"/>
      <c r="TX137" s="3"/>
      <c r="TY137" s="3"/>
      <c r="TZ137" s="3"/>
      <c r="UA137" s="3"/>
      <c r="UB137" s="3"/>
      <c r="UC137" s="3"/>
      <c r="UD137" s="3"/>
      <c r="UE137" s="3"/>
      <c r="UF137" s="3"/>
      <c r="UG137" s="3"/>
      <c r="UH137" s="3"/>
      <c r="UI137" s="3"/>
      <c r="UJ137" s="3"/>
      <c r="UK137" s="3"/>
      <c r="UL137" s="3"/>
      <c r="UM137" s="3"/>
      <c r="UN137" s="3"/>
      <c r="UO137" s="3"/>
      <c r="UP137" s="3"/>
      <c r="UQ137" s="3"/>
      <c r="UR137" s="3"/>
      <c r="US137" s="3"/>
      <c r="UT137" s="3"/>
      <c r="UU137" s="3"/>
      <c r="UV137" s="3"/>
      <c r="UW137" s="3"/>
      <c r="UX137" s="3"/>
      <c r="UY137" s="3"/>
      <c r="UZ137" s="3"/>
      <c r="VA137" s="3"/>
      <c r="VB137" s="3"/>
      <c r="VC137" s="3"/>
      <c r="VD137" s="3"/>
      <c r="VE137" s="3"/>
      <c r="VF137" s="3"/>
      <c r="VG137" s="3"/>
      <c r="VH137" s="3"/>
      <c r="VI137" s="3"/>
      <c r="VJ137" s="3"/>
      <c r="VK137" s="3"/>
      <c r="VL137" s="3"/>
      <c r="VM137" s="3"/>
      <c r="VN137" s="3"/>
      <c r="VO137" s="3"/>
      <c r="VP137" s="3"/>
      <c r="VQ137" s="3"/>
      <c r="VR137" s="3"/>
      <c r="VS137" s="3"/>
      <c r="VT137" s="3"/>
      <c r="VU137" s="3"/>
      <c r="VV137" s="3"/>
      <c r="VW137" s="3"/>
      <c r="VX137" s="3"/>
      <c r="VY137" s="3"/>
      <c r="VZ137" s="3"/>
      <c r="WA137" s="3"/>
      <c r="WB137" s="3"/>
      <c r="WC137" s="3"/>
      <c r="WD137" s="3"/>
      <c r="WE137" s="3"/>
      <c r="WF137" s="3"/>
      <c r="WG137" s="3"/>
      <c r="WH137" s="3"/>
      <c r="WI137" s="3"/>
      <c r="WJ137" s="3"/>
      <c r="WK137" s="3"/>
      <c r="WL137" s="3"/>
      <c r="WM137" s="3"/>
      <c r="WN137" s="3"/>
      <c r="WO137" s="3"/>
      <c r="WP137" s="3"/>
      <c r="WQ137" s="3"/>
      <c r="WR137" s="3"/>
      <c r="WS137" s="3"/>
      <c r="WT137" s="3"/>
      <c r="WU137" s="3"/>
      <c r="WV137" s="3"/>
      <c r="WW137" s="3"/>
      <c r="WX137" s="3"/>
      <c r="WY137" s="3"/>
      <c r="WZ137" s="3"/>
      <c r="XA137" s="3"/>
      <c r="XB137" s="3"/>
      <c r="XC137" s="3"/>
      <c r="XD137" s="3"/>
      <c r="XE137" s="3"/>
      <c r="XF137" s="3"/>
      <c r="XG137" s="3"/>
      <c r="XH137" s="3"/>
      <c r="XI137" s="3"/>
      <c r="XJ137" s="3"/>
      <c r="XK137" s="3"/>
      <c r="XL137" s="3"/>
      <c r="XM137" s="3"/>
      <c r="XN137" s="3"/>
      <c r="XO137" s="3"/>
      <c r="XP137" s="3"/>
      <c r="XQ137" s="3"/>
      <c r="XR137" s="3"/>
      <c r="XS137" s="3"/>
      <c r="XT137" s="3"/>
      <c r="XU137" s="3"/>
      <c r="XV137" s="3"/>
      <c r="XW137" s="3"/>
      <c r="XX137" s="3"/>
      <c r="XY137" s="3"/>
      <c r="XZ137" s="3"/>
      <c r="YA137" s="3"/>
      <c r="YB137" s="3"/>
      <c r="YC137" s="3"/>
      <c r="YD137" s="3"/>
      <c r="YE137" s="3"/>
      <c r="YF137" s="3"/>
      <c r="YG137" s="3"/>
      <c r="YH137" s="3"/>
      <c r="YI137" s="3"/>
      <c r="YJ137" s="3"/>
      <c r="YK137" s="3"/>
      <c r="YL137" s="3"/>
      <c r="YM137" s="3"/>
      <c r="YN137" s="3"/>
      <c r="YO137" s="3"/>
      <c r="YP137" s="3"/>
      <c r="YQ137" s="3"/>
      <c r="YR137" s="3"/>
      <c r="YS137" s="3"/>
      <c r="YT137" s="3"/>
      <c r="YU137" s="3"/>
      <c r="YV137" s="3"/>
      <c r="YW137" s="3"/>
      <c r="YX137" s="3"/>
      <c r="YY137" s="3"/>
      <c r="YZ137" s="3"/>
      <c r="ZA137" s="3"/>
      <c r="ZB137" s="3"/>
      <c r="ZC137" s="3"/>
      <c r="ZD137" s="3"/>
      <c r="ZE137" s="3"/>
      <c r="ZF137" s="3"/>
      <c r="ZG137" s="3"/>
      <c r="ZH137" s="3"/>
      <c r="ZI137" s="3"/>
      <c r="ZJ137" s="3"/>
      <c r="ZK137" s="3"/>
      <c r="ZL137" s="3"/>
      <c r="ZM137" s="3"/>
      <c r="ZN137" s="3"/>
      <c r="ZO137" s="3"/>
      <c r="ZP137" s="3"/>
      <c r="ZQ137" s="3"/>
      <c r="ZR137" s="3"/>
      <c r="ZS137" s="3"/>
      <c r="ZT137" s="3"/>
      <c r="ZU137" s="3"/>
      <c r="ZV137" s="3"/>
      <c r="ZW137" s="3"/>
      <c r="ZX137" s="3"/>
      <c r="ZY137" s="3"/>
      <c r="ZZ137" s="3"/>
      <c r="AAA137" s="3"/>
      <c r="AAB137" s="3"/>
      <c r="AAC137" s="3"/>
      <c r="AAD137" s="3"/>
      <c r="AAE137" s="3"/>
      <c r="AAF137" s="3"/>
      <c r="AAG137" s="3"/>
      <c r="AAH137" s="3"/>
      <c r="AAI137" s="3"/>
      <c r="AAJ137" s="3"/>
      <c r="AAK137" s="3"/>
      <c r="AAL137" s="3"/>
      <c r="AAM137" s="3"/>
      <c r="AAN137" s="3"/>
      <c r="AAO137" s="3"/>
      <c r="AAP137" s="3"/>
      <c r="AAQ137" s="3"/>
      <c r="AAR137" s="3"/>
      <c r="AAS137" s="3"/>
      <c r="AAT137" s="3"/>
      <c r="AAU137" s="3"/>
      <c r="AAV137" s="3"/>
      <c r="AAW137" s="3"/>
      <c r="AAX137" s="3"/>
      <c r="AAY137" s="3"/>
      <c r="AAZ137" s="3"/>
      <c r="ABA137" s="3"/>
      <c r="ABB137" s="3"/>
      <c r="ABC137" s="3"/>
      <c r="ABD137" s="3"/>
      <c r="ABE137" s="3"/>
      <c r="ABF137" s="3"/>
      <c r="ABG137" s="3"/>
      <c r="ABH137" s="3"/>
      <c r="ABI137" s="3"/>
      <c r="ABJ137" s="3"/>
      <c r="ABK137" s="3"/>
      <c r="ABL137" s="3"/>
      <c r="ABM137" s="3"/>
      <c r="ABN137" s="3"/>
      <c r="ABO137" s="3"/>
      <c r="ABP137" s="3"/>
      <c r="ABQ137" s="3"/>
      <c r="ABR137" s="3"/>
      <c r="ABS137" s="3"/>
      <c r="ABT137" s="3"/>
      <c r="ABU137" s="3"/>
      <c r="ABV137" s="3"/>
      <c r="ABW137" s="3"/>
      <c r="ABX137" s="3"/>
      <c r="ABY137" s="3"/>
      <c r="ABZ137" s="3"/>
      <c r="ACA137" s="3"/>
      <c r="ACB137" s="3"/>
      <c r="ACC137" s="3"/>
      <c r="ACD137" s="3"/>
      <c r="ACE137" s="3"/>
      <c r="ACF137" s="3"/>
      <c r="ACG137" s="3"/>
      <c r="ACH137" s="3"/>
      <c r="ACI137" s="3"/>
      <c r="ACJ137" s="3"/>
      <c r="ACK137" s="3"/>
      <c r="ACL137" s="3"/>
      <c r="ACM137" s="3"/>
      <c r="ACN137" s="3"/>
      <c r="ACO137" s="3"/>
      <c r="ACP137" s="3"/>
      <c r="ACQ137" s="3"/>
      <c r="ACR137" s="3"/>
      <c r="ACS137" s="3"/>
      <c r="ACT137" s="3"/>
      <c r="ACU137" s="3"/>
      <c r="ACV137" s="3"/>
      <c r="ACW137" s="3"/>
      <c r="ACX137" s="3"/>
      <c r="ACY137" s="3"/>
      <c r="ACZ137" s="3"/>
      <c r="ADA137" s="3"/>
      <c r="ADB137" s="3"/>
      <c r="ADC137" s="3"/>
    </row>
    <row r="138" spans="1:783" s="5" customFormat="1" x14ac:dyDescent="0.2">
      <c r="I138" s="3"/>
      <c r="J138" s="3"/>
      <c r="K138" s="3"/>
      <c r="L138" s="3"/>
      <c r="M138" s="3"/>
      <c r="N138" s="3"/>
      <c r="O138" s="3"/>
      <c r="P138" s="3"/>
      <c r="Q138" s="3"/>
      <c r="R138" s="3"/>
      <c r="S138" s="3"/>
      <c r="T138" s="3"/>
      <c r="U138" s="3"/>
      <c r="V138" s="3"/>
      <c r="W138" s="3"/>
      <c r="X138" s="3"/>
      <c r="Y138" s="3"/>
      <c r="Z138" s="3"/>
      <c r="AA138" s="3"/>
      <c r="AB138" s="3"/>
      <c r="AC138" s="3"/>
      <c r="AD138" s="3"/>
      <c r="AE138" s="1"/>
      <c r="AF138" s="1"/>
      <c r="AG138" s="1"/>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c r="LH138" s="3"/>
      <c r="LI138" s="3"/>
      <c r="LJ138" s="3"/>
      <c r="LK138" s="3"/>
      <c r="LL138" s="3"/>
      <c r="LM138" s="3"/>
      <c r="LN138" s="3"/>
      <c r="LO138" s="3"/>
      <c r="LP138" s="3"/>
      <c r="LQ138" s="3"/>
      <c r="LR138" s="3"/>
      <c r="LS138" s="3"/>
      <c r="LT138" s="3"/>
      <c r="LU138" s="3"/>
      <c r="LV138" s="3"/>
      <c r="LW138" s="3"/>
      <c r="LX138" s="3"/>
      <c r="LY138" s="3"/>
      <c r="LZ138" s="3"/>
      <c r="MA138" s="3"/>
      <c r="MB138" s="3"/>
      <c r="MC138" s="3"/>
      <c r="MD138" s="3"/>
      <c r="ME138" s="3"/>
      <c r="MF138" s="3"/>
      <c r="MG138" s="3"/>
      <c r="MH138" s="3"/>
      <c r="MI138" s="3"/>
      <c r="MJ138" s="3"/>
      <c r="MK138" s="3"/>
      <c r="ML138" s="3"/>
      <c r="MM138" s="3"/>
      <c r="MN138" s="3"/>
      <c r="MO138" s="3"/>
      <c r="MP138" s="3"/>
      <c r="MQ138" s="3"/>
      <c r="MR138" s="3"/>
      <c r="MS138" s="3"/>
      <c r="MT138" s="3"/>
      <c r="MU138" s="3"/>
      <c r="MV138" s="3"/>
      <c r="MW138" s="3"/>
      <c r="MX138" s="3"/>
      <c r="MY138" s="3"/>
      <c r="MZ138" s="3"/>
      <c r="NA138" s="3"/>
      <c r="NB138" s="3"/>
      <c r="NC138" s="3"/>
      <c r="ND138" s="3"/>
      <c r="NE138" s="3"/>
      <c r="NF138" s="3"/>
      <c r="NG138" s="3"/>
      <c r="NH138" s="3"/>
      <c r="NI138" s="3"/>
      <c r="NJ138" s="3"/>
      <c r="NK138" s="3"/>
      <c r="NL138" s="3"/>
      <c r="NM138" s="3"/>
      <c r="NN138" s="3"/>
      <c r="NO138" s="3"/>
      <c r="NP138" s="3"/>
      <c r="NQ138" s="3"/>
      <c r="NR138" s="3"/>
      <c r="NS138" s="3"/>
      <c r="NT138" s="3"/>
      <c r="NU138" s="3"/>
      <c r="NV138" s="3"/>
      <c r="NW138" s="3"/>
      <c r="NX138" s="3"/>
      <c r="NY138" s="3"/>
      <c r="NZ138" s="3"/>
      <c r="OA138" s="3"/>
      <c r="OB138" s="3"/>
      <c r="OC138" s="3"/>
      <c r="OD138" s="3"/>
      <c r="OE138" s="3"/>
      <c r="OF138" s="3"/>
      <c r="OG138" s="3"/>
      <c r="OH138" s="3"/>
      <c r="OI138" s="3"/>
      <c r="OJ138" s="3"/>
      <c r="OK138" s="3"/>
      <c r="OL138" s="3"/>
      <c r="OM138" s="3"/>
      <c r="ON138" s="3"/>
      <c r="OO138" s="3"/>
      <c r="OP138" s="3"/>
      <c r="OQ138" s="3"/>
      <c r="OR138" s="3"/>
      <c r="OS138" s="3"/>
      <c r="OT138" s="3"/>
      <c r="OU138" s="3"/>
      <c r="OV138" s="3"/>
      <c r="OW138" s="3"/>
      <c r="OX138" s="3"/>
      <c r="OY138" s="3"/>
      <c r="OZ138" s="3"/>
      <c r="PA138" s="3"/>
      <c r="PB138" s="3"/>
      <c r="PC138" s="3"/>
      <c r="PD138" s="3"/>
      <c r="PE138" s="3"/>
      <c r="PF138" s="3"/>
      <c r="PG138" s="3"/>
      <c r="PH138" s="3"/>
      <c r="PI138" s="3"/>
      <c r="PJ138" s="3"/>
      <c r="PK138" s="3"/>
      <c r="PL138" s="3"/>
      <c r="PM138" s="3"/>
      <c r="PN138" s="3"/>
      <c r="PO138" s="3"/>
      <c r="PP138" s="3"/>
      <c r="PQ138" s="3"/>
      <c r="PR138" s="3"/>
      <c r="PS138" s="3"/>
      <c r="PT138" s="3"/>
      <c r="PU138" s="3"/>
      <c r="PV138" s="3"/>
      <c r="PW138" s="3"/>
      <c r="PX138" s="3"/>
      <c r="PY138" s="3"/>
      <c r="PZ138" s="3"/>
      <c r="QA138" s="3"/>
      <c r="QB138" s="3"/>
      <c r="QC138" s="3"/>
      <c r="QD138" s="3"/>
      <c r="QE138" s="3"/>
      <c r="QF138" s="3"/>
      <c r="QG138" s="3"/>
      <c r="QH138" s="3"/>
      <c r="QI138" s="3"/>
      <c r="QJ138" s="3"/>
      <c r="QK138" s="3"/>
      <c r="QL138" s="3"/>
      <c r="QM138" s="3"/>
      <c r="QN138" s="3"/>
      <c r="QO138" s="3"/>
      <c r="QP138" s="3"/>
      <c r="QQ138" s="3"/>
      <c r="QR138" s="3"/>
      <c r="QS138" s="3"/>
      <c r="QT138" s="3"/>
      <c r="QU138" s="3"/>
      <c r="QV138" s="3"/>
      <c r="QW138" s="3"/>
      <c r="QX138" s="3"/>
      <c r="QY138" s="3"/>
      <c r="QZ138" s="3"/>
      <c r="RA138" s="3"/>
      <c r="RB138" s="3"/>
      <c r="RC138" s="3"/>
      <c r="RD138" s="3"/>
      <c r="RE138" s="3"/>
      <c r="RF138" s="3"/>
      <c r="RG138" s="3"/>
      <c r="RH138" s="3"/>
      <c r="RI138" s="3"/>
      <c r="RJ138" s="3"/>
      <c r="RK138" s="3"/>
      <c r="RL138" s="3"/>
      <c r="RM138" s="3"/>
      <c r="RN138" s="3"/>
      <c r="RO138" s="3"/>
      <c r="RP138" s="3"/>
      <c r="RQ138" s="3"/>
      <c r="RR138" s="3"/>
      <c r="RS138" s="3"/>
      <c r="RT138" s="3"/>
      <c r="RU138" s="3"/>
      <c r="RV138" s="3"/>
      <c r="RW138" s="3"/>
      <c r="RX138" s="3"/>
      <c r="RY138" s="3"/>
      <c r="RZ138" s="3"/>
      <c r="SA138" s="3"/>
      <c r="SB138" s="3"/>
      <c r="SC138" s="3"/>
      <c r="SD138" s="3"/>
      <c r="SE138" s="3"/>
      <c r="SF138" s="3"/>
      <c r="SG138" s="3"/>
      <c r="SH138" s="3"/>
      <c r="SI138" s="3"/>
      <c r="SJ138" s="3"/>
      <c r="SK138" s="3"/>
      <c r="SL138" s="3"/>
      <c r="SM138" s="3"/>
      <c r="SN138" s="3"/>
      <c r="SO138" s="3"/>
      <c r="SP138" s="3"/>
      <c r="SQ138" s="3"/>
      <c r="SR138" s="3"/>
      <c r="SS138" s="3"/>
      <c r="ST138" s="3"/>
      <c r="SU138" s="3"/>
      <c r="SV138" s="3"/>
      <c r="SW138" s="3"/>
      <c r="SX138" s="3"/>
      <c r="SY138" s="3"/>
      <c r="SZ138" s="3"/>
      <c r="TA138" s="3"/>
      <c r="TB138" s="3"/>
      <c r="TC138" s="3"/>
      <c r="TD138" s="3"/>
      <c r="TE138" s="3"/>
      <c r="TF138" s="3"/>
      <c r="TG138" s="3"/>
      <c r="TH138" s="3"/>
      <c r="TI138" s="3"/>
      <c r="TJ138" s="3"/>
      <c r="TK138" s="3"/>
      <c r="TL138" s="3"/>
      <c r="TM138" s="3"/>
      <c r="TN138" s="3"/>
      <c r="TO138" s="3"/>
      <c r="TP138" s="3"/>
      <c r="TQ138" s="3"/>
      <c r="TR138" s="3"/>
      <c r="TS138" s="3"/>
      <c r="TT138" s="3"/>
      <c r="TU138" s="3"/>
      <c r="TV138" s="3"/>
      <c r="TW138" s="3"/>
      <c r="TX138" s="3"/>
      <c r="TY138" s="3"/>
      <c r="TZ138" s="3"/>
      <c r="UA138" s="3"/>
      <c r="UB138" s="3"/>
      <c r="UC138" s="3"/>
      <c r="UD138" s="3"/>
      <c r="UE138" s="3"/>
      <c r="UF138" s="3"/>
      <c r="UG138" s="3"/>
      <c r="UH138" s="3"/>
      <c r="UI138" s="3"/>
      <c r="UJ138" s="3"/>
      <c r="UK138" s="3"/>
      <c r="UL138" s="3"/>
      <c r="UM138" s="3"/>
      <c r="UN138" s="3"/>
      <c r="UO138" s="3"/>
      <c r="UP138" s="3"/>
      <c r="UQ138" s="3"/>
      <c r="UR138" s="3"/>
      <c r="US138" s="3"/>
      <c r="UT138" s="3"/>
      <c r="UU138" s="3"/>
      <c r="UV138" s="3"/>
      <c r="UW138" s="3"/>
      <c r="UX138" s="3"/>
      <c r="UY138" s="3"/>
      <c r="UZ138" s="3"/>
      <c r="VA138" s="3"/>
      <c r="VB138" s="3"/>
      <c r="VC138" s="3"/>
      <c r="VD138" s="3"/>
      <c r="VE138" s="3"/>
      <c r="VF138" s="3"/>
      <c r="VG138" s="3"/>
      <c r="VH138" s="3"/>
      <c r="VI138" s="3"/>
      <c r="VJ138" s="3"/>
      <c r="VK138" s="3"/>
      <c r="VL138" s="3"/>
      <c r="VM138" s="3"/>
      <c r="VN138" s="3"/>
      <c r="VO138" s="3"/>
      <c r="VP138" s="3"/>
      <c r="VQ138" s="3"/>
      <c r="VR138" s="3"/>
      <c r="VS138" s="3"/>
      <c r="VT138" s="3"/>
      <c r="VU138" s="3"/>
      <c r="VV138" s="3"/>
      <c r="VW138" s="3"/>
      <c r="VX138" s="3"/>
      <c r="VY138" s="3"/>
      <c r="VZ138" s="3"/>
      <c r="WA138" s="3"/>
      <c r="WB138" s="3"/>
      <c r="WC138" s="3"/>
      <c r="WD138" s="3"/>
      <c r="WE138" s="3"/>
      <c r="WF138" s="3"/>
      <c r="WG138" s="3"/>
      <c r="WH138" s="3"/>
      <c r="WI138" s="3"/>
      <c r="WJ138" s="3"/>
      <c r="WK138" s="3"/>
      <c r="WL138" s="3"/>
      <c r="WM138" s="3"/>
      <c r="WN138" s="3"/>
      <c r="WO138" s="3"/>
      <c r="WP138" s="3"/>
      <c r="WQ138" s="3"/>
      <c r="WR138" s="3"/>
      <c r="WS138" s="3"/>
      <c r="WT138" s="3"/>
      <c r="WU138" s="3"/>
      <c r="WV138" s="3"/>
      <c r="WW138" s="3"/>
      <c r="WX138" s="3"/>
      <c r="WY138" s="3"/>
      <c r="WZ138" s="3"/>
      <c r="XA138" s="3"/>
      <c r="XB138" s="3"/>
      <c r="XC138" s="3"/>
      <c r="XD138" s="3"/>
      <c r="XE138" s="3"/>
      <c r="XF138" s="3"/>
      <c r="XG138" s="3"/>
      <c r="XH138" s="3"/>
      <c r="XI138" s="3"/>
      <c r="XJ138" s="3"/>
      <c r="XK138" s="3"/>
      <c r="XL138" s="3"/>
      <c r="XM138" s="3"/>
      <c r="XN138" s="3"/>
      <c r="XO138" s="3"/>
      <c r="XP138" s="3"/>
      <c r="XQ138" s="3"/>
      <c r="XR138" s="3"/>
      <c r="XS138" s="3"/>
      <c r="XT138" s="3"/>
      <c r="XU138" s="3"/>
      <c r="XV138" s="3"/>
      <c r="XW138" s="3"/>
      <c r="XX138" s="3"/>
      <c r="XY138" s="3"/>
      <c r="XZ138" s="3"/>
      <c r="YA138" s="3"/>
      <c r="YB138" s="3"/>
      <c r="YC138" s="3"/>
      <c r="YD138" s="3"/>
      <c r="YE138" s="3"/>
      <c r="YF138" s="3"/>
      <c r="YG138" s="3"/>
      <c r="YH138" s="3"/>
      <c r="YI138" s="3"/>
      <c r="YJ138" s="3"/>
      <c r="YK138" s="3"/>
      <c r="YL138" s="3"/>
      <c r="YM138" s="3"/>
      <c r="YN138" s="3"/>
      <c r="YO138" s="3"/>
      <c r="YP138" s="3"/>
      <c r="YQ138" s="3"/>
      <c r="YR138" s="3"/>
      <c r="YS138" s="3"/>
      <c r="YT138" s="3"/>
      <c r="YU138" s="3"/>
      <c r="YV138" s="3"/>
      <c r="YW138" s="3"/>
      <c r="YX138" s="3"/>
      <c r="YY138" s="3"/>
      <c r="YZ138" s="3"/>
      <c r="ZA138" s="3"/>
      <c r="ZB138" s="3"/>
      <c r="ZC138" s="3"/>
      <c r="ZD138" s="3"/>
      <c r="ZE138" s="3"/>
      <c r="ZF138" s="3"/>
      <c r="ZG138" s="3"/>
      <c r="ZH138" s="3"/>
      <c r="ZI138" s="3"/>
      <c r="ZJ138" s="3"/>
      <c r="ZK138" s="3"/>
      <c r="ZL138" s="3"/>
      <c r="ZM138" s="3"/>
      <c r="ZN138" s="3"/>
      <c r="ZO138" s="3"/>
      <c r="ZP138" s="3"/>
      <c r="ZQ138" s="3"/>
      <c r="ZR138" s="3"/>
      <c r="ZS138" s="3"/>
      <c r="ZT138" s="3"/>
      <c r="ZU138" s="3"/>
      <c r="ZV138" s="3"/>
      <c r="ZW138" s="3"/>
      <c r="ZX138" s="3"/>
      <c r="ZY138" s="3"/>
      <c r="ZZ138" s="3"/>
      <c r="AAA138" s="3"/>
      <c r="AAB138" s="3"/>
      <c r="AAC138" s="3"/>
      <c r="AAD138" s="3"/>
      <c r="AAE138" s="3"/>
      <c r="AAF138" s="3"/>
      <c r="AAG138" s="3"/>
      <c r="AAH138" s="3"/>
      <c r="AAI138" s="3"/>
      <c r="AAJ138" s="3"/>
      <c r="AAK138" s="3"/>
      <c r="AAL138" s="3"/>
      <c r="AAM138" s="3"/>
      <c r="AAN138" s="3"/>
      <c r="AAO138" s="3"/>
      <c r="AAP138" s="3"/>
      <c r="AAQ138" s="3"/>
      <c r="AAR138" s="3"/>
      <c r="AAS138" s="3"/>
      <c r="AAT138" s="3"/>
      <c r="AAU138" s="3"/>
      <c r="AAV138" s="3"/>
      <c r="AAW138" s="3"/>
      <c r="AAX138" s="3"/>
      <c r="AAY138" s="3"/>
      <c r="AAZ138" s="3"/>
      <c r="ABA138" s="3"/>
      <c r="ABB138" s="3"/>
      <c r="ABC138" s="3"/>
      <c r="ABD138" s="3"/>
      <c r="ABE138" s="3"/>
      <c r="ABF138" s="3"/>
      <c r="ABG138" s="3"/>
      <c r="ABH138" s="3"/>
      <c r="ABI138" s="3"/>
      <c r="ABJ138" s="3"/>
      <c r="ABK138" s="3"/>
      <c r="ABL138" s="3"/>
      <c r="ABM138" s="3"/>
      <c r="ABN138" s="3"/>
      <c r="ABO138" s="3"/>
      <c r="ABP138" s="3"/>
      <c r="ABQ138" s="3"/>
      <c r="ABR138" s="3"/>
      <c r="ABS138" s="3"/>
      <c r="ABT138" s="3"/>
      <c r="ABU138" s="3"/>
      <c r="ABV138" s="3"/>
      <c r="ABW138" s="3"/>
      <c r="ABX138" s="3"/>
      <c r="ABY138" s="3"/>
      <c r="ABZ138" s="3"/>
      <c r="ACA138" s="3"/>
      <c r="ACB138" s="3"/>
      <c r="ACC138" s="3"/>
      <c r="ACD138" s="3"/>
      <c r="ACE138" s="3"/>
      <c r="ACF138" s="3"/>
      <c r="ACG138" s="3"/>
      <c r="ACH138" s="3"/>
      <c r="ACI138" s="3"/>
      <c r="ACJ138" s="3"/>
      <c r="ACK138" s="3"/>
      <c r="ACL138" s="3"/>
      <c r="ACM138" s="3"/>
      <c r="ACN138" s="3"/>
      <c r="ACO138" s="3"/>
      <c r="ACP138" s="3"/>
      <c r="ACQ138" s="3"/>
      <c r="ACR138" s="3"/>
      <c r="ACS138" s="3"/>
      <c r="ACT138" s="3"/>
      <c r="ACU138" s="3"/>
      <c r="ACV138" s="3"/>
      <c r="ACW138" s="3"/>
      <c r="ACX138" s="3"/>
      <c r="ACY138" s="3"/>
      <c r="ACZ138" s="3"/>
      <c r="ADA138" s="3"/>
      <c r="ADB138" s="3"/>
      <c r="ADC138" s="3"/>
    </row>
    <row r="139" spans="1:783" s="4" customFormat="1" x14ac:dyDescent="0.2">
      <c r="A139" s="5"/>
      <c r="B139" s="5"/>
      <c r="C139" s="5"/>
      <c r="D139" s="5"/>
      <c r="E139" s="5"/>
      <c r="F139" s="5"/>
      <c r="G139" s="5"/>
      <c r="H139" s="5"/>
      <c r="I139" s="3"/>
      <c r="J139" s="3"/>
      <c r="K139" s="3"/>
      <c r="L139" s="3"/>
      <c r="M139" s="3"/>
      <c r="N139" s="3"/>
      <c r="O139" s="3"/>
      <c r="P139" s="3"/>
      <c r="Q139" s="3"/>
      <c r="R139" s="3"/>
      <c r="S139" s="3"/>
      <c r="T139" s="3"/>
      <c r="U139" s="3"/>
      <c r="V139" s="3"/>
      <c r="W139" s="3"/>
      <c r="X139" s="3"/>
      <c r="Y139" s="3"/>
      <c r="Z139" s="3"/>
      <c r="AA139" s="3"/>
      <c r="AB139" s="3"/>
      <c r="AC139" s="3"/>
      <c r="AD139" s="3"/>
      <c r="AE139" s="1"/>
      <c r="AF139" s="1"/>
      <c r="AG139" s="1"/>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3"/>
      <c r="LL139" s="3"/>
      <c r="LM139" s="3"/>
      <c r="LN139" s="3"/>
      <c r="LO139" s="3"/>
      <c r="LP139" s="3"/>
      <c r="LQ139" s="3"/>
      <c r="LR139" s="3"/>
      <c r="LS139" s="3"/>
      <c r="LT139" s="3"/>
      <c r="LU139" s="3"/>
      <c r="LV139" s="3"/>
      <c r="LW139" s="3"/>
      <c r="LX139" s="3"/>
      <c r="LY139" s="3"/>
      <c r="LZ139" s="3"/>
      <c r="MA139" s="3"/>
      <c r="MB139" s="3"/>
      <c r="MC139" s="3"/>
      <c r="MD139" s="3"/>
      <c r="ME139" s="3"/>
      <c r="MF139" s="3"/>
      <c r="MG139" s="3"/>
      <c r="MH139" s="3"/>
      <c r="MI139" s="3"/>
      <c r="MJ139" s="3"/>
      <c r="MK139" s="3"/>
      <c r="ML139" s="3"/>
      <c r="MM139" s="3"/>
      <c r="MN139" s="3"/>
      <c r="MO139" s="3"/>
      <c r="MP139" s="3"/>
      <c r="MQ139" s="3"/>
      <c r="MR139" s="3"/>
      <c r="MS139" s="3"/>
      <c r="MT139" s="3"/>
      <c r="MU139" s="3"/>
      <c r="MV139" s="3"/>
      <c r="MW139" s="3"/>
      <c r="MX139" s="3"/>
      <c r="MY139" s="3"/>
      <c r="MZ139" s="3"/>
      <c r="NA139" s="3"/>
      <c r="NB139" s="3"/>
      <c r="NC139" s="3"/>
      <c r="ND139" s="3"/>
      <c r="NE139" s="3"/>
      <c r="NF139" s="3"/>
      <c r="NG139" s="3"/>
      <c r="NH139" s="3"/>
      <c r="NI139" s="3"/>
      <c r="NJ139" s="3"/>
      <c r="NK139" s="3"/>
      <c r="NL139" s="3"/>
      <c r="NM139" s="3"/>
      <c r="NN139" s="3"/>
      <c r="NO139" s="3"/>
      <c r="NP139" s="3"/>
      <c r="NQ139" s="3"/>
      <c r="NR139" s="3"/>
      <c r="NS139" s="3"/>
      <c r="NT139" s="3"/>
      <c r="NU139" s="3"/>
      <c r="NV139" s="3"/>
      <c r="NW139" s="3"/>
      <c r="NX139" s="3"/>
      <c r="NY139" s="3"/>
      <c r="NZ139" s="3"/>
      <c r="OA139" s="3"/>
      <c r="OB139" s="3"/>
      <c r="OC139" s="3"/>
      <c r="OD139" s="3"/>
      <c r="OE139" s="3"/>
      <c r="OF139" s="3"/>
      <c r="OG139" s="3"/>
      <c r="OH139" s="3"/>
      <c r="OI139" s="3"/>
      <c r="OJ139" s="3"/>
      <c r="OK139" s="3"/>
      <c r="OL139" s="3"/>
      <c r="OM139" s="3"/>
      <c r="ON139" s="3"/>
      <c r="OO139" s="3"/>
      <c r="OP139" s="3"/>
      <c r="OQ139" s="3"/>
      <c r="OR139" s="3"/>
      <c r="OS139" s="3"/>
      <c r="OT139" s="3"/>
      <c r="OU139" s="3"/>
      <c r="OV139" s="3"/>
      <c r="OW139" s="3"/>
      <c r="OX139" s="3"/>
      <c r="OY139" s="3"/>
      <c r="OZ139" s="3"/>
      <c r="PA139" s="3"/>
      <c r="PB139" s="3"/>
      <c r="PC139" s="3"/>
      <c r="PD139" s="3"/>
      <c r="PE139" s="3"/>
      <c r="PF139" s="3"/>
      <c r="PG139" s="3"/>
      <c r="PH139" s="3"/>
      <c r="PI139" s="3"/>
      <c r="PJ139" s="3"/>
      <c r="PK139" s="3"/>
      <c r="PL139" s="3"/>
      <c r="PM139" s="3"/>
      <c r="PN139" s="3"/>
      <c r="PO139" s="3"/>
      <c r="PP139" s="3"/>
      <c r="PQ139" s="3"/>
      <c r="PR139" s="3"/>
      <c r="PS139" s="3"/>
      <c r="PT139" s="3"/>
      <c r="PU139" s="3"/>
      <c r="PV139" s="3"/>
      <c r="PW139" s="3"/>
      <c r="PX139" s="3"/>
      <c r="PY139" s="3"/>
      <c r="PZ139" s="3"/>
      <c r="QA139" s="3"/>
      <c r="QB139" s="3"/>
      <c r="QC139" s="3"/>
      <c r="QD139" s="3"/>
      <c r="QE139" s="3"/>
      <c r="QF139" s="3"/>
      <c r="QG139" s="3"/>
      <c r="QH139" s="3"/>
      <c r="QI139" s="3"/>
      <c r="QJ139" s="3"/>
      <c r="QK139" s="3"/>
      <c r="QL139" s="3"/>
      <c r="QM139" s="3"/>
      <c r="QN139" s="3"/>
      <c r="QO139" s="3"/>
      <c r="QP139" s="3"/>
      <c r="QQ139" s="3"/>
      <c r="QR139" s="3"/>
      <c r="QS139" s="3"/>
      <c r="QT139" s="3"/>
      <c r="QU139" s="3"/>
      <c r="QV139" s="3"/>
      <c r="QW139" s="3"/>
      <c r="QX139" s="3"/>
      <c r="QY139" s="3"/>
      <c r="QZ139" s="3"/>
      <c r="RA139" s="3"/>
      <c r="RB139" s="3"/>
      <c r="RC139" s="3"/>
      <c r="RD139" s="3"/>
      <c r="RE139" s="3"/>
      <c r="RF139" s="3"/>
      <c r="RG139" s="3"/>
      <c r="RH139" s="3"/>
      <c r="RI139" s="3"/>
      <c r="RJ139" s="3"/>
      <c r="RK139" s="3"/>
      <c r="RL139" s="3"/>
      <c r="RM139" s="3"/>
      <c r="RN139" s="3"/>
      <c r="RO139" s="3"/>
      <c r="RP139" s="3"/>
      <c r="RQ139" s="3"/>
      <c r="RR139" s="3"/>
      <c r="RS139" s="3"/>
      <c r="RT139" s="3"/>
      <c r="RU139" s="3"/>
      <c r="RV139" s="3"/>
      <c r="RW139" s="3"/>
      <c r="RX139" s="3"/>
      <c r="RY139" s="3"/>
      <c r="RZ139" s="3"/>
      <c r="SA139" s="3"/>
      <c r="SB139" s="3"/>
      <c r="SC139" s="3"/>
      <c r="SD139" s="3"/>
      <c r="SE139" s="3"/>
      <c r="SF139" s="3"/>
      <c r="SG139" s="3"/>
      <c r="SH139" s="3"/>
      <c r="SI139" s="3"/>
      <c r="SJ139" s="3"/>
      <c r="SK139" s="3"/>
      <c r="SL139" s="3"/>
      <c r="SM139" s="3"/>
      <c r="SN139" s="3"/>
      <c r="SO139" s="3"/>
      <c r="SP139" s="3"/>
      <c r="SQ139" s="3"/>
      <c r="SR139" s="3"/>
      <c r="SS139" s="3"/>
      <c r="ST139" s="3"/>
      <c r="SU139" s="3"/>
      <c r="SV139" s="3"/>
      <c r="SW139" s="3"/>
      <c r="SX139" s="3"/>
      <c r="SY139" s="3"/>
      <c r="SZ139" s="3"/>
      <c r="TA139" s="3"/>
      <c r="TB139" s="3"/>
      <c r="TC139" s="3"/>
      <c r="TD139" s="3"/>
      <c r="TE139" s="3"/>
      <c r="TF139" s="3"/>
      <c r="TG139" s="3"/>
      <c r="TH139" s="3"/>
      <c r="TI139" s="3"/>
      <c r="TJ139" s="3"/>
      <c r="TK139" s="3"/>
      <c r="TL139" s="3"/>
      <c r="TM139" s="3"/>
      <c r="TN139" s="3"/>
      <c r="TO139" s="3"/>
      <c r="TP139" s="3"/>
      <c r="TQ139" s="3"/>
      <c r="TR139" s="3"/>
      <c r="TS139" s="3"/>
      <c r="TT139" s="3"/>
      <c r="TU139" s="3"/>
      <c r="TV139" s="3"/>
      <c r="TW139" s="3"/>
      <c r="TX139" s="3"/>
      <c r="TY139" s="3"/>
      <c r="TZ139" s="3"/>
      <c r="UA139" s="3"/>
      <c r="UB139" s="3"/>
      <c r="UC139" s="3"/>
      <c r="UD139" s="3"/>
      <c r="UE139" s="3"/>
      <c r="UF139" s="3"/>
      <c r="UG139" s="3"/>
      <c r="UH139" s="3"/>
      <c r="UI139" s="3"/>
      <c r="UJ139" s="3"/>
      <c r="UK139" s="3"/>
      <c r="UL139" s="3"/>
      <c r="UM139" s="3"/>
      <c r="UN139" s="3"/>
      <c r="UO139" s="3"/>
      <c r="UP139" s="3"/>
      <c r="UQ139" s="3"/>
      <c r="UR139" s="3"/>
      <c r="US139" s="3"/>
      <c r="UT139" s="3"/>
      <c r="UU139" s="3"/>
      <c r="UV139" s="3"/>
      <c r="UW139" s="3"/>
      <c r="UX139" s="3"/>
      <c r="UY139" s="3"/>
      <c r="UZ139" s="3"/>
      <c r="VA139" s="3"/>
      <c r="VB139" s="3"/>
      <c r="VC139" s="3"/>
      <c r="VD139" s="3"/>
      <c r="VE139" s="3"/>
      <c r="VF139" s="3"/>
      <c r="VG139" s="3"/>
      <c r="VH139" s="3"/>
      <c r="VI139" s="3"/>
      <c r="VJ139" s="3"/>
      <c r="VK139" s="3"/>
      <c r="VL139" s="3"/>
      <c r="VM139" s="3"/>
      <c r="VN139" s="3"/>
      <c r="VO139" s="3"/>
      <c r="VP139" s="3"/>
      <c r="VQ139" s="3"/>
      <c r="VR139" s="3"/>
      <c r="VS139" s="3"/>
      <c r="VT139" s="3"/>
      <c r="VU139" s="3"/>
      <c r="VV139" s="3"/>
      <c r="VW139" s="3"/>
      <c r="VX139" s="3"/>
      <c r="VY139" s="3"/>
      <c r="VZ139" s="3"/>
      <c r="WA139" s="3"/>
      <c r="WB139" s="3"/>
      <c r="WC139" s="3"/>
      <c r="WD139" s="3"/>
      <c r="WE139" s="3"/>
      <c r="WF139" s="3"/>
      <c r="WG139" s="3"/>
      <c r="WH139" s="3"/>
      <c r="WI139" s="3"/>
      <c r="WJ139" s="3"/>
      <c r="WK139" s="3"/>
      <c r="WL139" s="3"/>
      <c r="WM139" s="3"/>
      <c r="WN139" s="3"/>
      <c r="WO139" s="3"/>
      <c r="WP139" s="3"/>
      <c r="WQ139" s="3"/>
      <c r="WR139" s="3"/>
      <c r="WS139" s="3"/>
      <c r="WT139" s="3"/>
      <c r="WU139" s="3"/>
      <c r="WV139" s="3"/>
      <c r="WW139" s="3"/>
      <c r="WX139" s="3"/>
      <c r="WY139" s="3"/>
      <c r="WZ139" s="3"/>
      <c r="XA139" s="3"/>
      <c r="XB139" s="3"/>
      <c r="XC139" s="3"/>
      <c r="XD139" s="3"/>
      <c r="XE139" s="3"/>
      <c r="XF139" s="3"/>
      <c r="XG139" s="3"/>
      <c r="XH139" s="3"/>
      <c r="XI139" s="3"/>
      <c r="XJ139" s="3"/>
      <c r="XK139" s="3"/>
      <c r="XL139" s="3"/>
      <c r="XM139" s="3"/>
      <c r="XN139" s="3"/>
      <c r="XO139" s="3"/>
      <c r="XP139" s="3"/>
      <c r="XQ139" s="3"/>
      <c r="XR139" s="3"/>
      <c r="XS139" s="3"/>
      <c r="XT139" s="3"/>
      <c r="XU139" s="3"/>
      <c r="XV139" s="3"/>
      <c r="XW139" s="3"/>
      <c r="XX139" s="3"/>
      <c r="XY139" s="3"/>
      <c r="XZ139" s="3"/>
      <c r="YA139" s="3"/>
      <c r="YB139" s="3"/>
      <c r="YC139" s="3"/>
      <c r="YD139" s="3"/>
      <c r="YE139" s="3"/>
      <c r="YF139" s="3"/>
      <c r="YG139" s="3"/>
      <c r="YH139" s="3"/>
      <c r="YI139" s="3"/>
      <c r="YJ139" s="3"/>
      <c r="YK139" s="3"/>
      <c r="YL139" s="3"/>
      <c r="YM139" s="3"/>
      <c r="YN139" s="3"/>
      <c r="YO139" s="3"/>
      <c r="YP139" s="3"/>
      <c r="YQ139" s="3"/>
      <c r="YR139" s="3"/>
      <c r="YS139" s="3"/>
      <c r="YT139" s="3"/>
      <c r="YU139" s="3"/>
      <c r="YV139" s="3"/>
      <c r="YW139" s="3"/>
      <c r="YX139" s="3"/>
      <c r="YY139" s="3"/>
      <c r="YZ139" s="3"/>
      <c r="ZA139" s="3"/>
      <c r="ZB139" s="3"/>
      <c r="ZC139" s="3"/>
      <c r="ZD139" s="3"/>
      <c r="ZE139" s="3"/>
      <c r="ZF139" s="3"/>
      <c r="ZG139" s="3"/>
      <c r="ZH139" s="3"/>
      <c r="ZI139" s="3"/>
      <c r="ZJ139" s="3"/>
      <c r="ZK139" s="3"/>
      <c r="ZL139" s="3"/>
      <c r="ZM139" s="3"/>
      <c r="ZN139" s="3"/>
      <c r="ZO139" s="3"/>
      <c r="ZP139" s="3"/>
      <c r="ZQ139" s="3"/>
      <c r="ZR139" s="3"/>
      <c r="ZS139" s="3"/>
      <c r="ZT139" s="3"/>
      <c r="ZU139" s="3"/>
      <c r="ZV139" s="3"/>
      <c r="ZW139" s="3"/>
      <c r="ZX139" s="3"/>
      <c r="ZY139" s="3"/>
      <c r="ZZ139" s="3"/>
      <c r="AAA139" s="3"/>
      <c r="AAB139" s="3"/>
      <c r="AAC139" s="3"/>
      <c r="AAD139" s="3"/>
      <c r="AAE139" s="3"/>
      <c r="AAF139" s="3"/>
      <c r="AAG139" s="3"/>
      <c r="AAH139" s="3"/>
      <c r="AAI139" s="3"/>
      <c r="AAJ139" s="3"/>
      <c r="AAK139" s="3"/>
      <c r="AAL139" s="3"/>
      <c r="AAM139" s="3"/>
      <c r="AAN139" s="3"/>
      <c r="AAO139" s="3"/>
      <c r="AAP139" s="3"/>
      <c r="AAQ139" s="3"/>
      <c r="AAR139" s="3"/>
      <c r="AAS139" s="3"/>
      <c r="AAT139" s="3"/>
      <c r="AAU139" s="3"/>
      <c r="AAV139" s="3"/>
      <c r="AAW139" s="3"/>
      <c r="AAX139" s="3"/>
      <c r="AAY139" s="3"/>
      <c r="AAZ139" s="3"/>
      <c r="ABA139" s="3"/>
      <c r="ABB139" s="3"/>
      <c r="ABC139" s="3"/>
      <c r="ABD139" s="3"/>
      <c r="ABE139" s="3"/>
      <c r="ABF139" s="3"/>
      <c r="ABG139" s="3"/>
      <c r="ABH139" s="3"/>
      <c r="ABI139" s="3"/>
      <c r="ABJ139" s="3"/>
      <c r="ABK139" s="3"/>
      <c r="ABL139" s="3"/>
      <c r="ABM139" s="3"/>
      <c r="ABN139" s="3"/>
      <c r="ABO139" s="3"/>
      <c r="ABP139" s="3"/>
      <c r="ABQ139" s="3"/>
      <c r="ABR139" s="3"/>
      <c r="ABS139" s="3"/>
      <c r="ABT139" s="3"/>
      <c r="ABU139" s="3"/>
      <c r="ABV139" s="3"/>
      <c r="ABW139" s="3"/>
      <c r="ABX139" s="3"/>
      <c r="ABY139" s="3"/>
      <c r="ABZ139" s="3"/>
      <c r="ACA139" s="3"/>
      <c r="ACB139" s="3"/>
      <c r="ACC139" s="3"/>
      <c r="ACD139" s="3"/>
      <c r="ACE139" s="3"/>
      <c r="ACF139" s="3"/>
      <c r="ACG139" s="3"/>
      <c r="ACH139" s="3"/>
      <c r="ACI139" s="3"/>
      <c r="ACJ139" s="3"/>
      <c r="ACK139" s="3"/>
      <c r="ACL139" s="3"/>
      <c r="ACM139" s="3"/>
      <c r="ACN139" s="3"/>
      <c r="ACO139" s="3"/>
      <c r="ACP139" s="3"/>
      <c r="ACQ139" s="3"/>
      <c r="ACR139" s="3"/>
      <c r="ACS139" s="3"/>
      <c r="ACT139" s="3"/>
      <c r="ACU139" s="3"/>
      <c r="ACV139" s="3"/>
      <c r="ACW139" s="3"/>
      <c r="ACX139" s="3"/>
      <c r="ACY139" s="3"/>
      <c r="ACZ139" s="3"/>
      <c r="ADA139" s="3"/>
      <c r="ADB139" s="3"/>
      <c r="ADC139" s="3"/>
    </row>
    <row r="140" spans="1:783" x14ac:dyDescent="0.2">
      <c r="A140" s="5"/>
      <c r="B140" s="5"/>
      <c r="C140" s="5"/>
      <c r="D140" s="5"/>
      <c r="E140" s="5"/>
      <c r="F140" s="5"/>
      <c r="G140" s="5"/>
      <c r="H140" s="5"/>
      <c r="I140" s="3"/>
      <c r="J140" s="3"/>
      <c r="K140" s="3"/>
      <c r="L140" s="3"/>
      <c r="M140" s="3"/>
      <c r="N140" s="3"/>
      <c r="O140" s="3"/>
      <c r="P140" s="3"/>
      <c r="Q140" s="3"/>
      <c r="R140" s="3"/>
      <c r="S140" s="3"/>
      <c r="T140" s="3"/>
      <c r="U140" s="3"/>
      <c r="V140" s="3"/>
      <c r="W140" s="3"/>
      <c r="X140" s="3"/>
      <c r="Y140" s="3"/>
      <c r="Z140" s="3"/>
      <c r="AA140" s="3"/>
      <c r="AB140" s="3"/>
      <c r="AC140" s="3"/>
      <c r="AD140" s="3"/>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c r="IW140" s="2"/>
      <c r="IX140" s="2"/>
      <c r="IY140" s="2"/>
      <c r="IZ140" s="2"/>
      <c r="JA140" s="2"/>
      <c r="JB140" s="2"/>
      <c r="JC140" s="2"/>
      <c r="JD140" s="2"/>
      <c r="JE140" s="2"/>
      <c r="JF140" s="2"/>
      <c r="JG140" s="2"/>
      <c r="JH140" s="2"/>
      <c r="JI140" s="2"/>
      <c r="JJ140" s="2"/>
      <c r="JK140" s="2"/>
      <c r="JL140" s="2"/>
      <c r="JM140" s="2"/>
      <c r="JN140" s="2"/>
      <c r="JO140" s="2"/>
      <c r="JP140" s="2"/>
      <c r="JQ140" s="2"/>
      <c r="JR140" s="2"/>
      <c r="JS140" s="2"/>
      <c r="JT140" s="2"/>
      <c r="JU140" s="2"/>
      <c r="JV140" s="2"/>
      <c r="JW140" s="2"/>
      <c r="JX140" s="2"/>
      <c r="JY140" s="2"/>
      <c r="JZ140" s="2"/>
      <c r="KA140" s="2"/>
      <c r="KB140" s="2"/>
      <c r="KC140" s="2"/>
      <c r="KD140" s="2"/>
      <c r="KE140" s="2"/>
      <c r="KF140" s="2"/>
      <c r="KG140" s="2"/>
      <c r="KH140" s="2"/>
      <c r="KI140" s="2"/>
      <c r="KJ140" s="2"/>
      <c r="KK140" s="2"/>
      <c r="KL140" s="2"/>
      <c r="KM140" s="2"/>
      <c r="KN140" s="2"/>
      <c r="KO140" s="2"/>
      <c r="KP140" s="2"/>
      <c r="KQ140" s="2"/>
      <c r="KR140" s="2"/>
      <c r="KS140" s="2"/>
      <c r="KT140" s="2"/>
      <c r="KU140" s="2"/>
      <c r="KV140" s="2"/>
      <c r="KW140" s="2"/>
      <c r="KX140" s="2"/>
      <c r="KY140" s="2"/>
      <c r="KZ140" s="2"/>
      <c r="LA140" s="2"/>
      <c r="LB140" s="2"/>
      <c r="LC140" s="2"/>
      <c r="LD140" s="2"/>
      <c r="LE140" s="2"/>
      <c r="LF140" s="2"/>
      <c r="LG140" s="2"/>
      <c r="LH140" s="2"/>
      <c r="LI140" s="2"/>
      <c r="LJ140" s="2"/>
      <c r="LK140" s="2"/>
      <c r="LL140" s="2"/>
      <c r="LM140" s="2"/>
      <c r="LN140" s="2"/>
      <c r="LO140" s="2"/>
      <c r="LP140" s="2"/>
      <c r="LQ140" s="2"/>
      <c r="LR140" s="2"/>
      <c r="LS140" s="2"/>
      <c r="LT140" s="2"/>
      <c r="LU140" s="2"/>
      <c r="LV140" s="2"/>
      <c r="LW140" s="2"/>
      <c r="LX140" s="2"/>
      <c r="LY140" s="2"/>
      <c r="LZ140" s="2"/>
      <c r="MA140" s="2"/>
      <c r="MB140" s="2"/>
      <c r="MC140" s="2"/>
      <c r="MD140" s="2"/>
      <c r="ME140" s="2"/>
      <c r="MF140" s="2"/>
      <c r="MG140" s="2"/>
      <c r="MH140" s="2"/>
      <c r="MI140" s="2"/>
      <c r="MJ140" s="2"/>
      <c r="MK140" s="2"/>
      <c r="ML140" s="2"/>
      <c r="MM140" s="2"/>
      <c r="MN140" s="2"/>
      <c r="MO140" s="2"/>
      <c r="MP140" s="2"/>
      <c r="MQ140" s="2"/>
      <c r="MR140" s="2"/>
      <c r="MS140" s="2"/>
      <c r="MT140" s="2"/>
      <c r="MU140" s="2"/>
      <c r="MV140" s="2"/>
      <c r="MW140" s="2"/>
      <c r="MX140" s="2"/>
      <c r="MY140" s="2"/>
      <c r="MZ140" s="2"/>
      <c r="NA140" s="2"/>
      <c r="NB140" s="2"/>
      <c r="NC140" s="2"/>
      <c r="ND140" s="2"/>
      <c r="NE140" s="2"/>
      <c r="NF140" s="2"/>
      <c r="NG140" s="2"/>
      <c r="NH140" s="2"/>
      <c r="NI140" s="2"/>
      <c r="NJ140" s="2"/>
      <c r="NK140" s="2"/>
      <c r="NL140" s="2"/>
      <c r="NM140" s="2"/>
      <c r="NN140" s="2"/>
      <c r="NO140" s="2"/>
      <c r="NP140" s="2"/>
      <c r="NQ140" s="2"/>
      <c r="NR140" s="2"/>
      <c r="NS140" s="2"/>
      <c r="NT140" s="2"/>
      <c r="NU140" s="2"/>
      <c r="NV140" s="2"/>
      <c r="NW140" s="2"/>
      <c r="NX140" s="2"/>
      <c r="NY140" s="2"/>
      <c r="NZ140" s="2"/>
      <c r="OA140" s="2"/>
      <c r="OB140" s="2"/>
      <c r="OC140" s="2"/>
      <c r="OD140" s="2"/>
      <c r="OE140" s="2"/>
      <c r="OF140" s="2"/>
      <c r="OG140" s="2"/>
      <c r="OH140" s="2"/>
      <c r="OI140" s="2"/>
      <c r="OJ140" s="2"/>
      <c r="OK140" s="2"/>
      <c r="OL140" s="2"/>
      <c r="OM140" s="2"/>
      <c r="ON140" s="2"/>
      <c r="OO140" s="2"/>
      <c r="OP140" s="2"/>
      <c r="OQ140" s="2"/>
      <c r="OR140" s="2"/>
      <c r="OS140" s="2"/>
      <c r="OT140" s="2"/>
      <c r="OU140" s="2"/>
      <c r="OV140" s="2"/>
      <c r="OW140" s="2"/>
      <c r="OX140" s="2"/>
      <c r="OY140" s="2"/>
      <c r="OZ140" s="2"/>
      <c r="PA140" s="2"/>
      <c r="PB140" s="2"/>
      <c r="PC140" s="2"/>
      <c r="PD140" s="2"/>
      <c r="PE140" s="2"/>
      <c r="PF140" s="2"/>
      <c r="PG140" s="2"/>
      <c r="PH140" s="2"/>
      <c r="PI140" s="2"/>
      <c r="PJ140" s="2"/>
      <c r="PK140" s="2"/>
      <c r="PL140" s="2"/>
      <c r="PM140" s="2"/>
      <c r="PN140" s="2"/>
      <c r="PO140" s="2"/>
      <c r="PP140" s="2"/>
      <c r="PQ140" s="2"/>
      <c r="PR140" s="2"/>
      <c r="PS140" s="2"/>
      <c r="PT140" s="2"/>
      <c r="PU140" s="2"/>
      <c r="PV140" s="2"/>
      <c r="PW140" s="2"/>
      <c r="PX140" s="2"/>
      <c r="PY140" s="2"/>
      <c r="PZ140" s="2"/>
      <c r="QA140" s="2"/>
      <c r="QB140" s="2"/>
      <c r="QC140" s="2"/>
      <c r="QD140" s="2"/>
      <c r="QE140" s="2"/>
      <c r="QF140" s="2"/>
      <c r="QG140" s="2"/>
      <c r="QH140" s="2"/>
      <c r="QI140" s="2"/>
      <c r="QJ140" s="2"/>
      <c r="QK140" s="2"/>
      <c r="QL140" s="2"/>
      <c r="QM140" s="2"/>
      <c r="QN140" s="2"/>
      <c r="QO140" s="2"/>
      <c r="QP140" s="2"/>
      <c r="QQ140" s="2"/>
      <c r="QR140" s="2"/>
      <c r="QS140" s="2"/>
      <c r="QT140" s="2"/>
      <c r="QU140" s="2"/>
      <c r="QV140" s="2"/>
      <c r="QW140" s="2"/>
      <c r="QX140" s="2"/>
      <c r="QY140" s="2"/>
      <c r="QZ140" s="2"/>
      <c r="RA140" s="2"/>
      <c r="RB140" s="2"/>
      <c r="RC140" s="2"/>
      <c r="RD140" s="2"/>
      <c r="RE140" s="2"/>
      <c r="RF140" s="2"/>
      <c r="RG140" s="2"/>
      <c r="RH140" s="2"/>
      <c r="RI140" s="2"/>
      <c r="RJ140" s="2"/>
      <c r="RK140" s="2"/>
      <c r="RL140" s="2"/>
      <c r="RM140" s="2"/>
      <c r="RN140" s="2"/>
      <c r="RO140" s="2"/>
      <c r="RP140" s="2"/>
      <c r="RQ140" s="2"/>
      <c r="RR140" s="2"/>
      <c r="RS140" s="2"/>
      <c r="RT140" s="2"/>
      <c r="RU140" s="2"/>
      <c r="RV140" s="2"/>
      <c r="RW140" s="2"/>
      <c r="RX140" s="2"/>
      <c r="RY140" s="2"/>
      <c r="RZ140" s="2"/>
      <c r="SA140" s="2"/>
      <c r="SB140" s="2"/>
      <c r="SC140" s="2"/>
      <c r="SD140" s="2"/>
      <c r="SE140" s="2"/>
      <c r="SF140" s="2"/>
      <c r="SG140" s="2"/>
      <c r="SH140" s="2"/>
      <c r="SI140" s="2"/>
      <c r="SJ140" s="2"/>
      <c r="SK140" s="2"/>
      <c r="SL140" s="2"/>
      <c r="SM140" s="2"/>
      <c r="SN140" s="2"/>
      <c r="SO140" s="2"/>
      <c r="SP140" s="2"/>
      <c r="SQ140" s="2"/>
      <c r="SR140" s="2"/>
      <c r="SS140" s="2"/>
      <c r="ST140" s="2"/>
      <c r="SU140" s="2"/>
      <c r="SV140" s="2"/>
      <c r="SW140" s="2"/>
      <c r="SX140" s="2"/>
      <c r="SY140" s="2"/>
      <c r="SZ140" s="2"/>
      <c r="TA140" s="2"/>
      <c r="TB140" s="2"/>
      <c r="TC140" s="2"/>
      <c r="TD140" s="2"/>
      <c r="TE140" s="2"/>
      <c r="TF140" s="2"/>
      <c r="TG140" s="2"/>
      <c r="TH140" s="2"/>
      <c r="TI140" s="2"/>
      <c r="TJ140" s="2"/>
      <c r="TK140" s="2"/>
      <c r="TL140" s="2"/>
      <c r="TM140" s="2"/>
      <c r="TN140" s="2"/>
      <c r="TO140" s="2"/>
      <c r="TP140" s="2"/>
      <c r="TQ140" s="2"/>
      <c r="TR140" s="2"/>
      <c r="TS140" s="2"/>
      <c r="TT140" s="2"/>
      <c r="TU140" s="2"/>
      <c r="TV140" s="2"/>
      <c r="TW140" s="2"/>
      <c r="TX140" s="2"/>
      <c r="TY140" s="2"/>
      <c r="TZ140" s="2"/>
      <c r="UA140" s="2"/>
      <c r="UB140" s="2"/>
      <c r="UC140" s="2"/>
      <c r="UD140" s="2"/>
      <c r="UE140" s="2"/>
      <c r="UF140" s="2"/>
      <c r="UG140" s="2"/>
      <c r="UH140" s="2"/>
      <c r="UI140" s="2"/>
      <c r="UJ140" s="2"/>
      <c r="UK140" s="2"/>
      <c r="UL140" s="2"/>
      <c r="UM140" s="2"/>
      <c r="UN140" s="2"/>
      <c r="UO140" s="2"/>
      <c r="UP140" s="2"/>
      <c r="UQ140" s="2"/>
      <c r="UR140" s="2"/>
      <c r="US140" s="2"/>
      <c r="UT140" s="2"/>
      <c r="UU140" s="2"/>
      <c r="UV140" s="2"/>
      <c r="UW140" s="2"/>
      <c r="UX140" s="2"/>
      <c r="UY140" s="2"/>
      <c r="UZ140" s="2"/>
      <c r="VA140" s="2"/>
      <c r="VB140" s="2"/>
      <c r="VC140" s="2"/>
      <c r="VD140" s="2"/>
      <c r="VE140" s="2"/>
      <c r="VF140" s="2"/>
      <c r="VG140" s="2"/>
      <c r="VH140" s="2"/>
      <c r="VI140" s="2"/>
      <c r="VJ140" s="2"/>
      <c r="VK140" s="2"/>
      <c r="VL140" s="2"/>
      <c r="VM140" s="2"/>
      <c r="VN140" s="2"/>
      <c r="VO140" s="2"/>
      <c r="VP140" s="2"/>
      <c r="VQ140" s="2"/>
      <c r="VR140" s="2"/>
      <c r="VS140" s="2"/>
      <c r="VT140" s="2"/>
      <c r="VU140" s="2"/>
      <c r="VV140" s="2"/>
      <c r="VW140" s="2"/>
      <c r="VX140" s="2"/>
      <c r="VY140" s="2"/>
      <c r="VZ140" s="2"/>
      <c r="WA140" s="2"/>
      <c r="WB140" s="2"/>
      <c r="WC140" s="2"/>
      <c r="WD140" s="2"/>
      <c r="WE140" s="2"/>
      <c r="WF140" s="2"/>
      <c r="WG140" s="2"/>
      <c r="WH140" s="2"/>
      <c r="WI140" s="2"/>
      <c r="WJ140" s="2"/>
      <c r="WK140" s="2"/>
      <c r="WL140" s="2"/>
      <c r="WM140" s="2"/>
      <c r="WN140" s="2"/>
      <c r="WO140" s="2"/>
      <c r="WP140" s="2"/>
      <c r="WQ140" s="2"/>
      <c r="WR140" s="2"/>
      <c r="WS140" s="2"/>
      <c r="WT140" s="2"/>
      <c r="WU140" s="2"/>
      <c r="WV140" s="2"/>
      <c r="WW140" s="2"/>
      <c r="WX140" s="2"/>
      <c r="WY140" s="2"/>
      <c r="WZ140" s="2"/>
      <c r="XA140" s="2"/>
      <c r="XB140" s="2"/>
      <c r="XC140" s="2"/>
      <c r="XD140" s="2"/>
      <c r="XE140" s="2"/>
      <c r="XF140" s="2"/>
      <c r="XG140" s="2"/>
      <c r="XH140" s="2"/>
      <c r="XI140" s="2"/>
      <c r="XJ140" s="2"/>
      <c r="XK140" s="2"/>
      <c r="XL140" s="2"/>
      <c r="XM140" s="2"/>
      <c r="XN140" s="2"/>
      <c r="XO140" s="2"/>
      <c r="XP140" s="2"/>
      <c r="XQ140" s="2"/>
      <c r="XR140" s="2"/>
      <c r="XS140" s="2"/>
      <c r="XT140" s="2"/>
      <c r="XU140" s="2"/>
      <c r="XV140" s="2"/>
      <c r="XW140" s="2"/>
      <c r="XX140" s="2"/>
      <c r="XY140" s="2"/>
      <c r="XZ140" s="2"/>
      <c r="YA140" s="2"/>
      <c r="YB140" s="2"/>
      <c r="YC140" s="2"/>
      <c r="YD140" s="2"/>
      <c r="YE140" s="2"/>
      <c r="YF140" s="2"/>
      <c r="YG140" s="2"/>
      <c r="YH140" s="2"/>
      <c r="YI140" s="2"/>
      <c r="YJ140" s="2"/>
      <c r="YK140" s="2"/>
      <c r="YL140" s="2"/>
      <c r="YM140" s="2"/>
      <c r="YN140" s="2"/>
      <c r="YO140" s="2"/>
      <c r="YP140" s="2"/>
      <c r="YQ140" s="2"/>
      <c r="YR140" s="2"/>
      <c r="YS140" s="2"/>
      <c r="YT140" s="2"/>
      <c r="YU140" s="2"/>
      <c r="YV140" s="2"/>
      <c r="YW140" s="2"/>
      <c r="YX140" s="2"/>
      <c r="YY140" s="2"/>
      <c r="YZ140" s="2"/>
      <c r="ZA140" s="2"/>
      <c r="ZB140" s="2"/>
      <c r="ZC140" s="2"/>
      <c r="ZD140" s="2"/>
      <c r="ZE140" s="2"/>
      <c r="ZF140" s="2"/>
      <c r="ZG140" s="2"/>
      <c r="ZH140" s="2"/>
      <c r="ZI140" s="2"/>
      <c r="ZJ140" s="2"/>
      <c r="ZK140" s="2"/>
      <c r="ZL140" s="2"/>
      <c r="ZM140" s="2"/>
      <c r="ZN140" s="2"/>
      <c r="ZO140" s="2"/>
      <c r="ZP140" s="2"/>
      <c r="ZQ140" s="2"/>
      <c r="ZR140" s="2"/>
      <c r="ZS140" s="2"/>
      <c r="ZT140" s="2"/>
      <c r="ZU140" s="2"/>
      <c r="ZV140" s="2"/>
      <c r="ZW140" s="2"/>
      <c r="ZX140" s="2"/>
      <c r="ZY140" s="2"/>
      <c r="ZZ140" s="2"/>
      <c r="AAA140" s="2"/>
      <c r="AAB140" s="2"/>
      <c r="AAC140" s="2"/>
      <c r="AAD140" s="2"/>
      <c r="AAE140" s="2"/>
      <c r="AAF140" s="2"/>
      <c r="AAG140" s="2"/>
      <c r="AAH140" s="2"/>
      <c r="AAI140" s="2"/>
      <c r="AAJ140" s="2"/>
      <c r="AAK140" s="2"/>
      <c r="AAL140" s="2"/>
      <c r="AAM140" s="2"/>
      <c r="AAN140" s="2"/>
      <c r="AAO140" s="2"/>
      <c r="AAP140" s="2"/>
      <c r="AAQ140" s="2"/>
      <c r="AAR140" s="2"/>
      <c r="AAS140" s="2"/>
      <c r="AAT140" s="2"/>
      <c r="AAU140" s="2"/>
      <c r="AAV140" s="2"/>
      <c r="AAW140" s="2"/>
      <c r="AAX140" s="2"/>
      <c r="AAY140" s="2"/>
      <c r="AAZ140" s="2"/>
      <c r="ABA140" s="2"/>
      <c r="ABB140" s="2"/>
      <c r="ABC140" s="2"/>
      <c r="ABD140" s="2"/>
      <c r="ABE140" s="2"/>
      <c r="ABF140" s="2"/>
      <c r="ABG140" s="2"/>
      <c r="ABH140" s="2"/>
      <c r="ABI140" s="2"/>
      <c r="ABJ140" s="2"/>
      <c r="ABK140" s="2"/>
      <c r="ABL140" s="2"/>
      <c r="ABM140" s="2"/>
      <c r="ABN140" s="2"/>
      <c r="ABO140" s="2"/>
      <c r="ABP140" s="2"/>
      <c r="ABQ140" s="2"/>
      <c r="ABR140" s="2"/>
      <c r="ABS140" s="2"/>
      <c r="ABT140" s="2"/>
      <c r="ABU140" s="2"/>
      <c r="ABV140" s="2"/>
      <c r="ABW140" s="2"/>
      <c r="ABX140" s="2"/>
      <c r="ABY140" s="2"/>
      <c r="ABZ140" s="2"/>
      <c r="ACA140" s="2"/>
      <c r="ACB140" s="2"/>
      <c r="ACC140" s="2"/>
      <c r="ACD140" s="2"/>
      <c r="ACE140" s="2"/>
      <c r="ACF140" s="2"/>
      <c r="ACG140" s="2"/>
      <c r="ACH140" s="2"/>
      <c r="ACI140" s="2"/>
      <c r="ACJ140" s="2"/>
      <c r="ACK140" s="2"/>
      <c r="ACL140" s="2"/>
      <c r="ACM140" s="2"/>
      <c r="ACN140" s="2"/>
      <c r="ACO140" s="2"/>
      <c r="ACP140" s="2"/>
      <c r="ACQ140" s="2"/>
      <c r="ACR140" s="2"/>
      <c r="ACS140" s="2"/>
      <c r="ACT140" s="2"/>
      <c r="ACU140" s="2"/>
      <c r="ACV140" s="2"/>
      <c r="ACW140" s="2"/>
      <c r="ACX140" s="2"/>
      <c r="ACY140" s="2"/>
      <c r="ACZ140" s="2"/>
      <c r="ADA140" s="2"/>
      <c r="ADB140" s="2"/>
      <c r="ADC140" s="2"/>
    </row>
    <row r="141" spans="1:783" x14ac:dyDescent="0.2">
      <c r="I141" s="2"/>
      <c r="J141" s="2"/>
      <c r="K141" s="2"/>
      <c r="L141" s="2"/>
      <c r="M141" s="2"/>
      <c r="N141" s="2"/>
      <c r="O141" s="2"/>
      <c r="P141" s="2"/>
      <c r="Q141" s="2"/>
      <c r="R141" s="2"/>
      <c r="S141" s="2"/>
      <c r="T141" s="2"/>
      <c r="U141" s="2"/>
      <c r="V141" s="2"/>
      <c r="W141" s="2"/>
      <c r="X141" s="2"/>
      <c r="Y141" s="2"/>
      <c r="Z141" s="2"/>
      <c r="AA141" s="2"/>
      <c r="AB141" s="2"/>
      <c r="AC141" s="2"/>
      <c r="AD141" s="3"/>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c r="KS141" s="2"/>
      <c r="KT141" s="2"/>
      <c r="KU141" s="2"/>
      <c r="KV141" s="2"/>
      <c r="KW141" s="2"/>
      <c r="KX141" s="2"/>
      <c r="KY141" s="2"/>
      <c r="KZ141" s="2"/>
      <c r="LA141" s="2"/>
      <c r="LB141" s="2"/>
      <c r="LC141" s="2"/>
      <c r="LD141" s="2"/>
      <c r="LE141" s="2"/>
      <c r="LF141" s="2"/>
      <c r="LG141" s="2"/>
      <c r="LH141" s="2"/>
      <c r="LI141" s="2"/>
      <c r="LJ141" s="2"/>
      <c r="LK141" s="2"/>
      <c r="LL141" s="2"/>
      <c r="LM141" s="2"/>
      <c r="LN141" s="2"/>
      <c r="LO141" s="2"/>
      <c r="LP141" s="2"/>
      <c r="LQ141" s="2"/>
      <c r="LR141" s="2"/>
      <c r="LS141" s="2"/>
      <c r="LT141" s="2"/>
      <c r="LU141" s="2"/>
      <c r="LV141" s="2"/>
      <c r="LW141" s="2"/>
      <c r="LX141" s="2"/>
      <c r="LY141" s="2"/>
      <c r="LZ141" s="2"/>
      <c r="MA141" s="2"/>
      <c r="MB141" s="2"/>
      <c r="MC141" s="2"/>
      <c r="MD141" s="2"/>
      <c r="ME141" s="2"/>
      <c r="MF141" s="2"/>
      <c r="MG141" s="2"/>
      <c r="MH141" s="2"/>
      <c r="MI141" s="2"/>
      <c r="MJ141" s="2"/>
      <c r="MK141" s="2"/>
      <c r="ML141" s="2"/>
      <c r="MM141" s="2"/>
      <c r="MN141" s="2"/>
      <c r="MO141" s="2"/>
      <c r="MP141" s="2"/>
      <c r="MQ141" s="2"/>
      <c r="MR141" s="2"/>
      <c r="MS141" s="2"/>
      <c r="MT141" s="2"/>
      <c r="MU141" s="2"/>
      <c r="MV141" s="2"/>
      <c r="MW141" s="2"/>
      <c r="MX141" s="2"/>
      <c r="MY141" s="2"/>
      <c r="MZ141" s="2"/>
      <c r="NA141" s="2"/>
      <c r="NB141" s="2"/>
      <c r="NC141" s="2"/>
      <c r="ND141" s="2"/>
      <c r="NE141" s="2"/>
      <c r="NF141" s="2"/>
      <c r="NG141" s="2"/>
      <c r="NH141" s="2"/>
      <c r="NI141" s="2"/>
      <c r="NJ141" s="2"/>
      <c r="NK141" s="2"/>
      <c r="NL141" s="2"/>
      <c r="NM141" s="2"/>
      <c r="NN141" s="2"/>
      <c r="NO141" s="2"/>
      <c r="NP141" s="2"/>
      <c r="NQ141" s="2"/>
      <c r="NR141" s="2"/>
      <c r="NS141" s="2"/>
      <c r="NT141" s="2"/>
      <c r="NU141" s="2"/>
      <c r="NV141" s="2"/>
      <c r="NW141" s="2"/>
      <c r="NX141" s="2"/>
      <c r="NY141" s="2"/>
      <c r="NZ141" s="2"/>
      <c r="OA141" s="2"/>
      <c r="OB141" s="2"/>
      <c r="OC141" s="2"/>
      <c r="OD141" s="2"/>
      <c r="OE141" s="2"/>
      <c r="OF141" s="2"/>
      <c r="OG141" s="2"/>
      <c r="OH141" s="2"/>
      <c r="OI141" s="2"/>
      <c r="OJ141" s="2"/>
      <c r="OK141" s="2"/>
      <c r="OL141" s="2"/>
      <c r="OM141" s="2"/>
      <c r="ON141" s="2"/>
      <c r="OO141" s="2"/>
      <c r="OP141" s="2"/>
      <c r="OQ141" s="2"/>
      <c r="OR141" s="2"/>
      <c r="OS141" s="2"/>
      <c r="OT141" s="2"/>
      <c r="OU141" s="2"/>
      <c r="OV141" s="2"/>
      <c r="OW141" s="2"/>
      <c r="OX141" s="2"/>
      <c r="OY141" s="2"/>
      <c r="OZ141" s="2"/>
      <c r="PA141" s="2"/>
      <c r="PB141" s="2"/>
      <c r="PC141" s="2"/>
      <c r="PD141" s="2"/>
      <c r="PE141" s="2"/>
      <c r="PF141" s="2"/>
      <c r="PG141" s="2"/>
      <c r="PH141" s="2"/>
      <c r="PI141" s="2"/>
      <c r="PJ141" s="2"/>
      <c r="PK141" s="2"/>
      <c r="PL141" s="2"/>
      <c r="PM141" s="2"/>
      <c r="PN141" s="2"/>
      <c r="PO141" s="2"/>
      <c r="PP141" s="2"/>
      <c r="PQ141" s="2"/>
      <c r="PR141" s="2"/>
      <c r="PS141" s="2"/>
      <c r="PT141" s="2"/>
      <c r="PU141" s="2"/>
      <c r="PV141" s="2"/>
      <c r="PW141" s="2"/>
      <c r="PX141" s="2"/>
      <c r="PY141" s="2"/>
      <c r="PZ141" s="2"/>
      <c r="QA141" s="2"/>
      <c r="QB141" s="2"/>
      <c r="QC141" s="2"/>
      <c r="QD141" s="2"/>
      <c r="QE141" s="2"/>
      <c r="QF141" s="2"/>
      <c r="QG141" s="2"/>
      <c r="QH141" s="2"/>
      <c r="QI141" s="2"/>
      <c r="QJ141" s="2"/>
      <c r="QK141" s="2"/>
      <c r="QL141" s="2"/>
      <c r="QM141" s="2"/>
      <c r="QN141" s="2"/>
      <c r="QO141" s="2"/>
      <c r="QP141" s="2"/>
      <c r="QQ141" s="2"/>
      <c r="QR141" s="2"/>
      <c r="QS141" s="2"/>
      <c r="QT141" s="2"/>
      <c r="QU141" s="2"/>
      <c r="QV141" s="2"/>
      <c r="QW141" s="2"/>
      <c r="QX141" s="2"/>
      <c r="QY141" s="2"/>
      <c r="QZ141" s="2"/>
      <c r="RA141" s="2"/>
      <c r="RB141" s="2"/>
      <c r="RC141" s="2"/>
      <c r="RD141" s="2"/>
      <c r="RE141" s="2"/>
      <c r="RF141" s="2"/>
      <c r="RG141" s="2"/>
      <c r="RH141" s="2"/>
      <c r="RI141" s="2"/>
      <c r="RJ141" s="2"/>
      <c r="RK141" s="2"/>
      <c r="RL141" s="2"/>
      <c r="RM141" s="2"/>
      <c r="RN141" s="2"/>
      <c r="RO141" s="2"/>
      <c r="RP141" s="2"/>
      <c r="RQ141" s="2"/>
      <c r="RR141" s="2"/>
      <c r="RS141" s="2"/>
      <c r="RT141" s="2"/>
      <c r="RU141" s="2"/>
      <c r="RV141" s="2"/>
      <c r="RW141" s="2"/>
      <c r="RX141" s="2"/>
      <c r="RY141" s="2"/>
      <c r="RZ141" s="2"/>
      <c r="SA141" s="2"/>
      <c r="SB141" s="2"/>
      <c r="SC141" s="2"/>
      <c r="SD141" s="2"/>
      <c r="SE141" s="2"/>
      <c r="SF141" s="2"/>
      <c r="SG141" s="2"/>
      <c r="SH141" s="2"/>
      <c r="SI141" s="2"/>
      <c r="SJ141" s="2"/>
      <c r="SK141" s="2"/>
      <c r="SL141" s="2"/>
      <c r="SM141" s="2"/>
      <c r="SN141" s="2"/>
      <c r="SO141" s="2"/>
      <c r="SP141" s="2"/>
      <c r="SQ141" s="2"/>
      <c r="SR141" s="2"/>
      <c r="SS141" s="2"/>
      <c r="ST141" s="2"/>
      <c r="SU141" s="2"/>
      <c r="SV141" s="2"/>
      <c r="SW141" s="2"/>
      <c r="SX141" s="2"/>
      <c r="SY141" s="2"/>
      <c r="SZ141" s="2"/>
      <c r="TA141" s="2"/>
      <c r="TB141" s="2"/>
      <c r="TC141" s="2"/>
      <c r="TD141" s="2"/>
      <c r="TE141" s="2"/>
      <c r="TF141" s="2"/>
      <c r="TG141" s="2"/>
      <c r="TH141" s="2"/>
      <c r="TI141" s="2"/>
      <c r="TJ141" s="2"/>
      <c r="TK141" s="2"/>
      <c r="TL141" s="2"/>
      <c r="TM141" s="2"/>
      <c r="TN141" s="2"/>
      <c r="TO141" s="2"/>
      <c r="TP141" s="2"/>
      <c r="TQ141" s="2"/>
      <c r="TR141" s="2"/>
      <c r="TS141" s="2"/>
      <c r="TT141" s="2"/>
      <c r="TU141" s="2"/>
      <c r="TV141" s="2"/>
      <c r="TW141" s="2"/>
      <c r="TX141" s="2"/>
      <c r="TY141" s="2"/>
      <c r="TZ141" s="2"/>
      <c r="UA141" s="2"/>
      <c r="UB141" s="2"/>
      <c r="UC141" s="2"/>
      <c r="UD141" s="2"/>
      <c r="UE141" s="2"/>
      <c r="UF141" s="2"/>
      <c r="UG141" s="2"/>
      <c r="UH141" s="2"/>
      <c r="UI141" s="2"/>
      <c r="UJ141" s="2"/>
      <c r="UK141" s="2"/>
      <c r="UL141" s="2"/>
      <c r="UM141" s="2"/>
      <c r="UN141" s="2"/>
      <c r="UO141" s="2"/>
      <c r="UP141" s="2"/>
      <c r="UQ141" s="2"/>
      <c r="UR141" s="2"/>
      <c r="US141" s="2"/>
      <c r="UT141" s="2"/>
      <c r="UU141" s="2"/>
      <c r="UV141" s="2"/>
      <c r="UW141" s="2"/>
      <c r="UX141" s="2"/>
      <c r="UY141" s="2"/>
      <c r="UZ141" s="2"/>
      <c r="VA141" s="2"/>
      <c r="VB141" s="2"/>
      <c r="VC141" s="2"/>
      <c r="VD141" s="2"/>
      <c r="VE141" s="2"/>
      <c r="VF141" s="2"/>
      <c r="VG141" s="2"/>
      <c r="VH141" s="2"/>
      <c r="VI141" s="2"/>
      <c r="VJ141" s="2"/>
      <c r="VK141" s="2"/>
      <c r="VL141" s="2"/>
      <c r="VM141" s="2"/>
      <c r="VN141" s="2"/>
      <c r="VO141" s="2"/>
      <c r="VP141" s="2"/>
      <c r="VQ141" s="2"/>
      <c r="VR141" s="2"/>
      <c r="VS141" s="2"/>
      <c r="VT141" s="2"/>
      <c r="VU141" s="2"/>
      <c r="VV141" s="2"/>
      <c r="VW141" s="2"/>
      <c r="VX141" s="2"/>
      <c r="VY141" s="2"/>
      <c r="VZ141" s="2"/>
      <c r="WA141" s="2"/>
      <c r="WB141" s="2"/>
      <c r="WC141" s="2"/>
      <c r="WD141" s="2"/>
      <c r="WE141" s="2"/>
      <c r="WF141" s="2"/>
      <c r="WG141" s="2"/>
      <c r="WH141" s="2"/>
      <c r="WI141" s="2"/>
      <c r="WJ141" s="2"/>
      <c r="WK141" s="2"/>
      <c r="WL141" s="2"/>
      <c r="WM141" s="2"/>
      <c r="WN141" s="2"/>
      <c r="WO141" s="2"/>
      <c r="WP141" s="2"/>
      <c r="WQ141" s="2"/>
      <c r="WR141" s="2"/>
      <c r="WS141" s="2"/>
      <c r="WT141" s="2"/>
      <c r="WU141" s="2"/>
      <c r="WV141" s="2"/>
      <c r="WW141" s="2"/>
      <c r="WX141" s="2"/>
      <c r="WY141" s="2"/>
      <c r="WZ141" s="2"/>
      <c r="XA141" s="2"/>
      <c r="XB141" s="2"/>
      <c r="XC141" s="2"/>
      <c r="XD141" s="2"/>
      <c r="XE141" s="2"/>
      <c r="XF141" s="2"/>
      <c r="XG141" s="2"/>
      <c r="XH141" s="2"/>
      <c r="XI141" s="2"/>
      <c r="XJ141" s="2"/>
      <c r="XK141" s="2"/>
      <c r="XL141" s="2"/>
      <c r="XM141" s="2"/>
      <c r="XN141" s="2"/>
      <c r="XO141" s="2"/>
      <c r="XP141" s="2"/>
      <c r="XQ141" s="2"/>
      <c r="XR141" s="2"/>
      <c r="XS141" s="2"/>
      <c r="XT141" s="2"/>
      <c r="XU141" s="2"/>
      <c r="XV141" s="2"/>
      <c r="XW141" s="2"/>
      <c r="XX141" s="2"/>
      <c r="XY141" s="2"/>
      <c r="XZ141" s="2"/>
      <c r="YA141" s="2"/>
      <c r="YB141" s="2"/>
      <c r="YC141" s="2"/>
      <c r="YD141" s="2"/>
      <c r="YE141" s="2"/>
      <c r="YF141" s="2"/>
      <c r="YG141" s="2"/>
      <c r="YH141" s="2"/>
      <c r="YI141" s="2"/>
      <c r="YJ141" s="2"/>
      <c r="YK141" s="2"/>
      <c r="YL141" s="2"/>
      <c r="YM141" s="2"/>
      <c r="YN141" s="2"/>
      <c r="YO141" s="2"/>
      <c r="YP141" s="2"/>
      <c r="YQ141" s="2"/>
      <c r="YR141" s="2"/>
      <c r="YS141" s="2"/>
      <c r="YT141" s="2"/>
      <c r="YU141" s="2"/>
      <c r="YV141" s="2"/>
      <c r="YW141" s="2"/>
      <c r="YX141" s="2"/>
      <c r="YY141" s="2"/>
      <c r="YZ141" s="2"/>
      <c r="ZA141" s="2"/>
      <c r="ZB141" s="2"/>
      <c r="ZC141" s="2"/>
      <c r="ZD141" s="2"/>
      <c r="ZE141" s="2"/>
      <c r="ZF141" s="2"/>
      <c r="ZG141" s="2"/>
      <c r="ZH141" s="2"/>
      <c r="ZI141" s="2"/>
      <c r="ZJ141" s="2"/>
      <c r="ZK141" s="2"/>
      <c r="ZL141" s="2"/>
      <c r="ZM141" s="2"/>
      <c r="ZN141" s="2"/>
      <c r="ZO141" s="2"/>
      <c r="ZP141" s="2"/>
      <c r="ZQ141" s="2"/>
      <c r="ZR141" s="2"/>
      <c r="ZS141" s="2"/>
      <c r="ZT141" s="2"/>
      <c r="ZU141" s="2"/>
      <c r="ZV141" s="2"/>
      <c r="ZW141" s="2"/>
      <c r="ZX141" s="2"/>
      <c r="ZY141" s="2"/>
      <c r="ZZ141" s="2"/>
      <c r="AAA141" s="2"/>
      <c r="AAB141" s="2"/>
      <c r="AAC141" s="2"/>
      <c r="AAD141" s="2"/>
      <c r="AAE141" s="2"/>
      <c r="AAF141" s="2"/>
      <c r="AAG141" s="2"/>
      <c r="AAH141" s="2"/>
      <c r="AAI141" s="2"/>
      <c r="AAJ141" s="2"/>
      <c r="AAK141" s="2"/>
      <c r="AAL141" s="2"/>
      <c r="AAM141" s="2"/>
      <c r="AAN141" s="2"/>
      <c r="AAO141" s="2"/>
      <c r="AAP141" s="2"/>
      <c r="AAQ141" s="2"/>
      <c r="AAR141" s="2"/>
      <c r="AAS141" s="2"/>
      <c r="AAT141" s="2"/>
      <c r="AAU141" s="2"/>
      <c r="AAV141" s="2"/>
      <c r="AAW141" s="2"/>
      <c r="AAX141" s="2"/>
      <c r="AAY141" s="2"/>
      <c r="AAZ141" s="2"/>
      <c r="ABA141" s="2"/>
      <c r="ABB141" s="2"/>
      <c r="ABC141" s="2"/>
      <c r="ABD141" s="2"/>
      <c r="ABE141" s="2"/>
      <c r="ABF141" s="2"/>
      <c r="ABG141" s="2"/>
      <c r="ABH141" s="2"/>
      <c r="ABI141" s="2"/>
      <c r="ABJ141" s="2"/>
      <c r="ABK141" s="2"/>
      <c r="ABL141" s="2"/>
      <c r="ABM141" s="2"/>
      <c r="ABN141" s="2"/>
      <c r="ABO141" s="2"/>
      <c r="ABP141" s="2"/>
      <c r="ABQ141" s="2"/>
      <c r="ABR141" s="2"/>
      <c r="ABS141" s="2"/>
      <c r="ABT141" s="2"/>
      <c r="ABU141" s="2"/>
      <c r="ABV141" s="2"/>
      <c r="ABW141" s="2"/>
      <c r="ABX141" s="2"/>
      <c r="ABY141" s="2"/>
      <c r="ABZ141" s="2"/>
      <c r="ACA141" s="2"/>
      <c r="ACB141" s="2"/>
      <c r="ACC141" s="2"/>
      <c r="ACD141" s="2"/>
      <c r="ACE141" s="2"/>
      <c r="ACF141" s="2"/>
      <c r="ACG141" s="2"/>
      <c r="ACH141" s="2"/>
      <c r="ACI141" s="2"/>
      <c r="ACJ141" s="2"/>
      <c r="ACK141" s="2"/>
      <c r="ACL141" s="2"/>
      <c r="ACM141" s="2"/>
      <c r="ACN141" s="2"/>
      <c r="ACO141" s="2"/>
      <c r="ACP141" s="2"/>
      <c r="ACQ141" s="2"/>
      <c r="ACR141" s="2"/>
      <c r="ACS141" s="2"/>
      <c r="ACT141" s="2"/>
      <c r="ACU141" s="2"/>
      <c r="ACV141" s="2"/>
      <c r="ACW141" s="2"/>
      <c r="ACX141" s="2"/>
      <c r="ACY141" s="2"/>
      <c r="ACZ141" s="2"/>
      <c r="ADA141" s="2"/>
      <c r="ADB141" s="2"/>
      <c r="ADC141" s="2"/>
    </row>
    <row r="142" spans="1:783" x14ac:dyDescent="0.2">
      <c r="I142" s="2"/>
      <c r="J142" s="2"/>
      <c r="K142" s="2"/>
      <c r="L142" s="2"/>
      <c r="M142" s="2"/>
      <c r="N142" s="2"/>
      <c r="O142" s="2"/>
      <c r="P142" s="2"/>
      <c r="Q142" s="2"/>
      <c r="R142" s="2"/>
      <c r="S142" s="2"/>
      <c r="T142" s="2"/>
      <c r="U142" s="2"/>
      <c r="V142" s="2"/>
      <c r="W142" s="2"/>
      <c r="X142" s="2"/>
      <c r="Y142" s="2"/>
      <c r="Z142" s="2"/>
      <c r="AA142" s="2"/>
      <c r="AB142" s="2"/>
      <c r="AC142" s="2"/>
      <c r="AD142" s="3"/>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c r="IW142" s="2"/>
      <c r="IX142" s="2"/>
      <c r="IY142" s="2"/>
      <c r="IZ142" s="2"/>
      <c r="JA142" s="2"/>
      <c r="JB142" s="2"/>
      <c r="JC142" s="2"/>
      <c r="JD142" s="2"/>
      <c r="JE142" s="2"/>
      <c r="JF142" s="2"/>
      <c r="JG142" s="2"/>
      <c r="JH142" s="2"/>
      <c r="JI142" s="2"/>
      <c r="JJ142" s="2"/>
      <c r="JK142" s="2"/>
      <c r="JL142" s="2"/>
      <c r="JM142" s="2"/>
      <c r="JN142" s="2"/>
      <c r="JO142" s="2"/>
      <c r="JP142" s="2"/>
      <c r="JQ142" s="2"/>
      <c r="JR142" s="2"/>
      <c r="JS142" s="2"/>
      <c r="JT142" s="2"/>
      <c r="JU142" s="2"/>
      <c r="JV142" s="2"/>
      <c r="JW142" s="2"/>
      <c r="JX142" s="2"/>
      <c r="JY142" s="2"/>
      <c r="JZ142" s="2"/>
      <c r="KA142" s="2"/>
      <c r="KB142" s="2"/>
      <c r="KC142" s="2"/>
      <c r="KD142" s="2"/>
      <c r="KE142" s="2"/>
      <c r="KF142" s="2"/>
      <c r="KG142" s="2"/>
      <c r="KH142" s="2"/>
      <c r="KI142" s="2"/>
      <c r="KJ142" s="2"/>
      <c r="KK142" s="2"/>
      <c r="KL142" s="2"/>
      <c r="KM142" s="2"/>
      <c r="KN142" s="2"/>
      <c r="KO142" s="2"/>
      <c r="KP142" s="2"/>
      <c r="KQ142" s="2"/>
      <c r="KR142" s="2"/>
      <c r="KS142" s="2"/>
      <c r="KT142" s="2"/>
      <c r="KU142" s="2"/>
      <c r="KV142" s="2"/>
      <c r="KW142" s="2"/>
      <c r="KX142" s="2"/>
      <c r="KY142" s="2"/>
      <c r="KZ142" s="2"/>
      <c r="LA142" s="2"/>
      <c r="LB142" s="2"/>
      <c r="LC142" s="2"/>
      <c r="LD142" s="2"/>
      <c r="LE142" s="2"/>
      <c r="LF142" s="2"/>
      <c r="LG142" s="2"/>
      <c r="LH142" s="2"/>
      <c r="LI142" s="2"/>
      <c r="LJ142" s="2"/>
      <c r="LK142" s="2"/>
      <c r="LL142" s="2"/>
      <c r="LM142" s="2"/>
      <c r="LN142" s="2"/>
      <c r="LO142" s="2"/>
      <c r="LP142" s="2"/>
      <c r="LQ142" s="2"/>
      <c r="LR142" s="2"/>
      <c r="LS142" s="2"/>
      <c r="LT142" s="2"/>
      <c r="LU142" s="2"/>
      <c r="LV142" s="2"/>
      <c r="LW142" s="2"/>
      <c r="LX142" s="2"/>
      <c r="LY142" s="2"/>
      <c r="LZ142" s="2"/>
      <c r="MA142" s="2"/>
      <c r="MB142" s="2"/>
      <c r="MC142" s="2"/>
      <c r="MD142" s="2"/>
      <c r="ME142" s="2"/>
      <c r="MF142" s="2"/>
      <c r="MG142" s="2"/>
      <c r="MH142" s="2"/>
      <c r="MI142" s="2"/>
      <c r="MJ142" s="2"/>
      <c r="MK142" s="2"/>
      <c r="ML142" s="2"/>
      <c r="MM142" s="2"/>
      <c r="MN142" s="2"/>
      <c r="MO142" s="2"/>
      <c r="MP142" s="2"/>
      <c r="MQ142" s="2"/>
      <c r="MR142" s="2"/>
      <c r="MS142" s="2"/>
      <c r="MT142" s="2"/>
      <c r="MU142" s="2"/>
      <c r="MV142" s="2"/>
      <c r="MW142" s="2"/>
      <c r="MX142" s="2"/>
      <c r="MY142" s="2"/>
      <c r="MZ142" s="2"/>
      <c r="NA142" s="2"/>
      <c r="NB142" s="2"/>
      <c r="NC142" s="2"/>
      <c r="ND142" s="2"/>
      <c r="NE142" s="2"/>
      <c r="NF142" s="2"/>
      <c r="NG142" s="2"/>
      <c r="NH142" s="2"/>
      <c r="NI142" s="2"/>
      <c r="NJ142" s="2"/>
      <c r="NK142" s="2"/>
      <c r="NL142" s="2"/>
      <c r="NM142" s="2"/>
      <c r="NN142" s="2"/>
      <c r="NO142" s="2"/>
      <c r="NP142" s="2"/>
      <c r="NQ142" s="2"/>
      <c r="NR142" s="2"/>
      <c r="NS142" s="2"/>
      <c r="NT142" s="2"/>
      <c r="NU142" s="2"/>
      <c r="NV142" s="2"/>
      <c r="NW142" s="2"/>
      <c r="NX142" s="2"/>
      <c r="NY142" s="2"/>
      <c r="NZ142" s="2"/>
      <c r="OA142" s="2"/>
      <c r="OB142" s="2"/>
      <c r="OC142" s="2"/>
      <c r="OD142" s="2"/>
      <c r="OE142" s="2"/>
      <c r="OF142" s="2"/>
      <c r="OG142" s="2"/>
      <c r="OH142" s="2"/>
      <c r="OI142" s="2"/>
      <c r="OJ142" s="2"/>
      <c r="OK142" s="2"/>
      <c r="OL142" s="2"/>
      <c r="OM142" s="2"/>
      <c r="ON142" s="2"/>
      <c r="OO142" s="2"/>
      <c r="OP142" s="2"/>
      <c r="OQ142" s="2"/>
      <c r="OR142" s="2"/>
      <c r="OS142" s="2"/>
      <c r="OT142" s="2"/>
      <c r="OU142" s="2"/>
      <c r="OV142" s="2"/>
      <c r="OW142" s="2"/>
      <c r="OX142" s="2"/>
      <c r="OY142" s="2"/>
      <c r="OZ142" s="2"/>
      <c r="PA142" s="2"/>
      <c r="PB142" s="2"/>
      <c r="PC142" s="2"/>
      <c r="PD142" s="2"/>
      <c r="PE142" s="2"/>
      <c r="PF142" s="2"/>
      <c r="PG142" s="2"/>
      <c r="PH142" s="2"/>
      <c r="PI142" s="2"/>
      <c r="PJ142" s="2"/>
      <c r="PK142" s="2"/>
      <c r="PL142" s="2"/>
      <c r="PM142" s="2"/>
      <c r="PN142" s="2"/>
      <c r="PO142" s="2"/>
      <c r="PP142" s="2"/>
      <c r="PQ142" s="2"/>
      <c r="PR142" s="2"/>
      <c r="PS142" s="2"/>
      <c r="PT142" s="2"/>
      <c r="PU142" s="2"/>
      <c r="PV142" s="2"/>
      <c r="PW142" s="2"/>
      <c r="PX142" s="2"/>
      <c r="PY142" s="2"/>
      <c r="PZ142" s="2"/>
      <c r="QA142" s="2"/>
      <c r="QB142" s="2"/>
      <c r="QC142" s="2"/>
      <c r="QD142" s="2"/>
      <c r="QE142" s="2"/>
      <c r="QF142" s="2"/>
      <c r="QG142" s="2"/>
      <c r="QH142" s="2"/>
      <c r="QI142" s="2"/>
      <c r="QJ142" s="2"/>
      <c r="QK142" s="2"/>
      <c r="QL142" s="2"/>
      <c r="QM142" s="2"/>
      <c r="QN142" s="2"/>
      <c r="QO142" s="2"/>
      <c r="QP142" s="2"/>
      <c r="QQ142" s="2"/>
      <c r="QR142" s="2"/>
      <c r="QS142" s="2"/>
      <c r="QT142" s="2"/>
      <c r="QU142" s="2"/>
      <c r="QV142" s="2"/>
      <c r="QW142" s="2"/>
      <c r="QX142" s="2"/>
      <c r="QY142" s="2"/>
      <c r="QZ142" s="2"/>
      <c r="RA142" s="2"/>
      <c r="RB142" s="2"/>
      <c r="RC142" s="2"/>
      <c r="RD142" s="2"/>
      <c r="RE142" s="2"/>
      <c r="RF142" s="2"/>
      <c r="RG142" s="2"/>
      <c r="RH142" s="2"/>
      <c r="RI142" s="2"/>
      <c r="RJ142" s="2"/>
      <c r="RK142" s="2"/>
      <c r="RL142" s="2"/>
      <c r="RM142" s="2"/>
      <c r="RN142" s="2"/>
      <c r="RO142" s="2"/>
      <c r="RP142" s="2"/>
      <c r="RQ142" s="2"/>
      <c r="RR142" s="2"/>
      <c r="RS142" s="2"/>
      <c r="RT142" s="2"/>
      <c r="RU142" s="2"/>
      <c r="RV142" s="2"/>
      <c r="RW142" s="2"/>
      <c r="RX142" s="2"/>
      <c r="RY142" s="2"/>
      <c r="RZ142" s="2"/>
      <c r="SA142" s="2"/>
      <c r="SB142" s="2"/>
      <c r="SC142" s="2"/>
      <c r="SD142" s="2"/>
      <c r="SE142" s="2"/>
      <c r="SF142" s="2"/>
      <c r="SG142" s="2"/>
      <c r="SH142" s="2"/>
      <c r="SI142" s="2"/>
      <c r="SJ142" s="2"/>
      <c r="SK142" s="2"/>
      <c r="SL142" s="2"/>
      <c r="SM142" s="2"/>
      <c r="SN142" s="2"/>
      <c r="SO142" s="2"/>
      <c r="SP142" s="2"/>
      <c r="SQ142" s="2"/>
      <c r="SR142" s="2"/>
      <c r="SS142" s="2"/>
      <c r="ST142" s="2"/>
      <c r="SU142" s="2"/>
      <c r="SV142" s="2"/>
      <c r="SW142" s="2"/>
      <c r="SX142" s="2"/>
      <c r="SY142" s="2"/>
      <c r="SZ142" s="2"/>
      <c r="TA142" s="2"/>
      <c r="TB142" s="2"/>
      <c r="TC142" s="2"/>
      <c r="TD142" s="2"/>
      <c r="TE142" s="2"/>
      <c r="TF142" s="2"/>
      <c r="TG142" s="2"/>
      <c r="TH142" s="2"/>
      <c r="TI142" s="2"/>
      <c r="TJ142" s="2"/>
      <c r="TK142" s="2"/>
      <c r="TL142" s="2"/>
      <c r="TM142" s="2"/>
      <c r="TN142" s="2"/>
      <c r="TO142" s="2"/>
      <c r="TP142" s="2"/>
      <c r="TQ142" s="2"/>
      <c r="TR142" s="2"/>
      <c r="TS142" s="2"/>
      <c r="TT142" s="2"/>
      <c r="TU142" s="2"/>
      <c r="TV142" s="2"/>
      <c r="TW142" s="2"/>
      <c r="TX142" s="2"/>
      <c r="TY142" s="2"/>
      <c r="TZ142" s="2"/>
      <c r="UA142" s="2"/>
      <c r="UB142" s="2"/>
      <c r="UC142" s="2"/>
      <c r="UD142" s="2"/>
      <c r="UE142" s="2"/>
      <c r="UF142" s="2"/>
      <c r="UG142" s="2"/>
      <c r="UH142" s="2"/>
      <c r="UI142" s="2"/>
      <c r="UJ142" s="2"/>
      <c r="UK142" s="2"/>
      <c r="UL142" s="2"/>
      <c r="UM142" s="2"/>
      <c r="UN142" s="2"/>
      <c r="UO142" s="2"/>
      <c r="UP142" s="2"/>
      <c r="UQ142" s="2"/>
      <c r="UR142" s="2"/>
      <c r="US142" s="2"/>
      <c r="UT142" s="2"/>
      <c r="UU142" s="2"/>
      <c r="UV142" s="2"/>
      <c r="UW142" s="2"/>
      <c r="UX142" s="2"/>
      <c r="UY142" s="2"/>
      <c r="UZ142" s="2"/>
      <c r="VA142" s="2"/>
      <c r="VB142" s="2"/>
      <c r="VC142" s="2"/>
      <c r="VD142" s="2"/>
      <c r="VE142" s="2"/>
      <c r="VF142" s="2"/>
      <c r="VG142" s="2"/>
      <c r="VH142" s="2"/>
      <c r="VI142" s="2"/>
      <c r="VJ142" s="2"/>
      <c r="VK142" s="2"/>
      <c r="VL142" s="2"/>
      <c r="VM142" s="2"/>
      <c r="VN142" s="2"/>
      <c r="VO142" s="2"/>
      <c r="VP142" s="2"/>
      <c r="VQ142" s="2"/>
      <c r="VR142" s="2"/>
      <c r="VS142" s="2"/>
      <c r="VT142" s="2"/>
      <c r="VU142" s="2"/>
      <c r="VV142" s="2"/>
      <c r="VW142" s="2"/>
      <c r="VX142" s="2"/>
      <c r="VY142" s="2"/>
      <c r="VZ142" s="2"/>
      <c r="WA142" s="2"/>
      <c r="WB142" s="2"/>
      <c r="WC142" s="2"/>
      <c r="WD142" s="2"/>
      <c r="WE142" s="2"/>
      <c r="WF142" s="2"/>
      <c r="WG142" s="2"/>
      <c r="WH142" s="2"/>
      <c r="WI142" s="2"/>
      <c r="WJ142" s="2"/>
      <c r="WK142" s="2"/>
      <c r="WL142" s="2"/>
      <c r="WM142" s="2"/>
      <c r="WN142" s="2"/>
      <c r="WO142" s="2"/>
      <c r="WP142" s="2"/>
      <c r="WQ142" s="2"/>
      <c r="WR142" s="2"/>
      <c r="WS142" s="2"/>
      <c r="WT142" s="2"/>
      <c r="WU142" s="2"/>
      <c r="WV142" s="2"/>
      <c r="WW142" s="2"/>
      <c r="WX142" s="2"/>
      <c r="WY142" s="2"/>
      <c r="WZ142" s="2"/>
      <c r="XA142" s="2"/>
      <c r="XB142" s="2"/>
      <c r="XC142" s="2"/>
      <c r="XD142" s="2"/>
      <c r="XE142" s="2"/>
      <c r="XF142" s="2"/>
      <c r="XG142" s="2"/>
      <c r="XH142" s="2"/>
      <c r="XI142" s="2"/>
      <c r="XJ142" s="2"/>
      <c r="XK142" s="2"/>
      <c r="XL142" s="2"/>
      <c r="XM142" s="2"/>
      <c r="XN142" s="2"/>
      <c r="XO142" s="2"/>
      <c r="XP142" s="2"/>
      <c r="XQ142" s="2"/>
      <c r="XR142" s="2"/>
      <c r="XS142" s="2"/>
      <c r="XT142" s="2"/>
      <c r="XU142" s="2"/>
      <c r="XV142" s="2"/>
      <c r="XW142" s="2"/>
      <c r="XX142" s="2"/>
      <c r="XY142" s="2"/>
      <c r="XZ142" s="2"/>
      <c r="YA142" s="2"/>
      <c r="YB142" s="2"/>
      <c r="YC142" s="2"/>
      <c r="YD142" s="2"/>
      <c r="YE142" s="2"/>
      <c r="YF142" s="2"/>
      <c r="YG142" s="2"/>
      <c r="YH142" s="2"/>
      <c r="YI142" s="2"/>
      <c r="YJ142" s="2"/>
      <c r="YK142" s="2"/>
      <c r="YL142" s="2"/>
      <c r="YM142" s="2"/>
      <c r="YN142" s="2"/>
      <c r="YO142" s="2"/>
      <c r="YP142" s="2"/>
      <c r="YQ142" s="2"/>
      <c r="YR142" s="2"/>
      <c r="YS142" s="2"/>
      <c r="YT142" s="2"/>
      <c r="YU142" s="2"/>
      <c r="YV142" s="2"/>
      <c r="YW142" s="2"/>
      <c r="YX142" s="2"/>
      <c r="YY142" s="2"/>
      <c r="YZ142" s="2"/>
      <c r="ZA142" s="2"/>
      <c r="ZB142" s="2"/>
      <c r="ZC142" s="2"/>
      <c r="ZD142" s="2"/>
      <c r="ZE142" s="2"/>
      <c r="ZF142" s="2"/>
      <c r="ZG142" s="2"/>
      <c r="ZH142" s="2"/>
      <c r="ZI142" s="2"/>
      <c r="ZJ142" s="2"/>
      <c r="ZK142" s="2"/>
      <c r="ZL142" s="2"/>
      <c r="ZM142" s="2"/>
      <c r="ZN142" s="2"/>
      <c r="ZO142" s="2"/>
      <c r="ZP142" s="2"/>
      <c r="ZQ142" s="2"/>
      <c r="ZR142" s="2"/>
      <c r="ZS142" s="2"/>
      <c r="ZT142" s="2"/>
      <c r="ZU142" s="2"/>
      <c r="ZV142" s="2"/>
      <c r="ZW142" s="2"/>
      <c r="ZX142" s="2"/>
      <c r="ZY142" s="2"/>
      <c r="ZZ142" s="2"/>
      <c r="AAA142" s="2"/>
      <c r="AAB142" s="2"/>
      <c r="AAC142" s="2"/>
      <c r="AAD142" s="2"/>
      <c r="AAE142" s="2"/>
      <c r="AAF142" s="2"/>
      <c r="AAG142" s="2"/>
      <c r="AAH142" s="2"/>
      <c r="AAI142" s="2"/>
      <c r="AAJ142" s="2"/>
      <c r="AAK142" s="2"/>
      <c r="AAL142" s="2"/>
      <c r="AAM142" s="2"/>
      <c r="AAN142" s="2"/>
      <c r="AAO142" s="2"/>
      <c r="AAP142" s="2"/>
      <c r="AAQ142" s="2"/>
      <c r="AAR142" s="2"/>
      <c r="AAS142" s="2"/>
      <c r="AAT142" s="2"/>
      <c r="AAU142" s="2"/>
      <c r="AAV142" s="2"/>
      <c r="AAW142" s="2"/>
      <c r="AAX142" s="2"/>
      <c r="AAY142" s="2"/>
      <c r="AAZ142" s="2"/>
      <c r="ABA142" s="2"/>
      <c r="ABB142" s="2"/>
      <c r="ABC142" s="2"/>
      <c r="ABD142" s="2"/>
      <c r="ABE142" s="2"/>
      <c r="ABF142" s="2"/>
      <c r="ABG142" s="2"/>
      <c r="ABH142" s="2"/>
      <c r="ABI142" s="2"/>
      <c r="ABJ142" s="2"/>
      <c r="ABK142" s="2"/>
      <c r="ABL142" s="2"/>
      <c r="ABM142" s="2"/>
      <c r="ABN142" s="2"/>
      <c r="ABO142" s="2"/>
      <c r="ABP142" s="2"/>
      <c r="ABQ142" s="2"/>
      <c r="ABR142" s="2"/>
      <c r="ABS142" s="2"/>
      <c r="ABT142" s="2"/>
      <c r="ABU142" s="2"/>
      <c r="ABV142" s="2"/>
      <c r="ABW142" s="2"/>
      <c r="ABX142" s="2"/>
      <c r="ABY142" s="2"/>
      <c r="ABZ142" s="2"/>
      <c r="ACA142" s="2"/>
      <c r="ACB142" s="2"/>
      <c r="ACC142" s="2"/>
      <c r="ACD142" s="2"/>
      <c r="ACE142" s="2"/>
      <c r="ACF142" s="2"/>
      <c r="ACG142" s="2"/>
      <c r="ACH142" s="2"/>
      <c r="ACI142" s="2"/>
      <c r="ACJ142" s="2"/>
      <c r="ACK142" s="2"/>
      <c r="ACL142" s="2"/>
      <c r="ACM142" s="2"/>
      <c r="ACN142" s="2"/>
      <c r="ACO142" s="2"/>
      <c r="ACP142" s="2"/>
      <c r="ACQ142" s="2"/>
      <c r="ACR142" s="2"/>
      <c r="ACS142" s="2"/>
      <c r="ACT142" s="2"/>
      <c r="ACU142" s="2"/>
      <c r="ACV142" s="2"/>
      <c r="ACW142" s="2"/>
      <c r="ACX142" s="2"/>
      <c r="ACY142" s="2"/>
      <c r="ACZ142" s="2"/>
      <c r="ADA142" s="2"/>
      <c r="ADB142" s="2"/>
      <c r="ADC142" s="2"/>
    </row>
    <row r="143" spans="1:783" x14ac:dyDescent="0.2">
      <c r="I143" s="2"/>
      <c r="J143" s="2"/>
      <c r="K143" s="2"/>
      <c r="L143" s="2"/>
      <c r="M143" s="2"/>
      <c r="N143" s="2"/>
      <c r="O143" s="2"/>
      <c r="P143" s="2"/>
      <c r="Q143" s="2"/>
      <c r="R143" s="2"/>
      <c r="S143" s="2"/>
      <c r="T143" s="2"/>
      <c r="U143" s="2"/>
      <c r="V143" s="2"/>
      <c r="W143" s="2"/>
      <c r="X143" s="2"/>
      <c r="Y143" s="2"/>
      <c r="Z143" s="2"/>
      <c r="AA143" s="2"/>
      <c r="AB143" s="2"/>
      <c r="AC143" s="2"/>
      <c r="AD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c r="IW143" s="2"/>
      <c r="IX143" s="2"/>
      <c r="IY143" s="2"/>
      <c r="IZ143" s="2"/>
      <c r="JA143" s="2"/>
      <c r="JB143" s="2"/>
      <c r="JC143" s="2"/>
      <c r="JD143" s="2"/>
      <c r="JE143" s="2"/>
      <c r="JF143" s="2"/>
      <c r="JG143" s="2"/>
      <c r="JH143" s="2"/>
      <c r="JI143" s="2"/>
      <c r="JJ143" s="2"/>
      <c r="JK143" s="2"/>
      <c r="JL143" s="2"/>
      <c r="JM143" s="2"/>
      <c r="JN143" s="2"/>
      <c r="JO143" s="2"/>
      <c r="JP143" s="2"/>
      <c r="JQ143" s="2"/>
      <c r="JR143" s="2"/>
      <c r="JS143" s="2"/>
      <c r="JT143" s="2"/>
      <c r="JU143" s="2"/>
      <c r="JV143" s="2"/>
      <c r="JW143" s="2"/>
      <c r="JX143" s="2"/>
      <c r="JY143" s="2"/>
      <c r="JZ143" s="2"/>
      <c r="KA143" s="2"/>
      <c r="KB143" s="2"/>
      <c r="KC143" s="2"/>
      <c r="KD143" s="2"/>
      <c r="KE143" s="2"/>
      <c r="KF143" s="2"/>
      <c r="KG143" s="2"/>
      <c r="KH143" s="2"/>
      <c r="KI143" s="2"/>
      <c r="KJ143" s="2"/>
      <c r="KK143" s="2"/>
      <c r="KL143" s="2"/>
      <c r="KM143" s="2"/>
      <c r="KN143" s="2"/>
      <c r="KO143" s="2"/>
      <c r="KP143" s="2"/>
      <c r="KQ143" s="2"/>
      <c r="KR143" s="2"/>
      <c r="KS143" s="2"/>
      <c r="KT143" s="2"/>
      <c r="KU143" s="2"/>
      <c r="KV143" s="2"/>
      <c r="KW143" s="2"/>
      <c r="KX143" s="2"/>
      <c r="KY143" s="2"/>
      <c r="KZ143" s="2"/>
      <c r="LA143" s="2"/>
      <c r="LB143" s="2"/>
      <c r="LC143" s="2"/>
      <c r="LD143" s="2"/>
      <c r="LE143" s="2"/>
      <c r="LF143" s="2"/>
      <c r="LG143" s="2"/>
      <c r="LH143" s="2"/>
      <c r="LI143" s="2"/>
      <c r="LJ143" s="2"/>
      <c r="LK143" s="2"/>
      <c r="LL143" s="2"/>
      <c r="LM143" s="2"/>
      <c r="LN143" s="2"/>
      <c r="LO143" s="2"/>
      <c r="LP143" s="2"/>
      <c r="LQ143" s="2"/>
      <c r="LR143" s="2"/>
      <c r="LS143" s="2"/>
      <c r="LT143" s="2"/>
      <c r="LU143" s="2"/>
      <c r="LV143" s="2"/>
      <c r="LW143" s="2"/>
      <c r="LX143" s="2"/>
      <c r="LY143" s="2"/>
      <c r="LZ143" s="2"/>
      <c r="MA143" s="2"/>
      <c r="MB143" s="2"/>
      <c r="MC143" s="2"/>
      <c r="MD143" s="2"/>
      <c r="ME143" s="2"/>
      <c r="MF143" s="2"/>
      <c r="MG143" s="2"/>
      <c r="MH143" s="2"/>
      <c r="MI143" s="2"/>
      <c r="MJ143" s="2"/>
      <c r="MK143" s="2"/>
      <c r="ML143" s="2"/>
      <c r="MM143" s="2"/>
      <c r="MN143" s="2"/>
      <c r="MO143" s="2"/>
      <c r="MP143" s="2"/>
      <c r="MQ143" s="2"/>
      <c r="MR143" s="2"/>
      <c r="MS143" s="2"/>
      <c r="MT143" s="2"/>
      <c r="MU143" s="2"/>
      <c r="MV143" s="2"/>
      <c r="MW143" s="2"/>
      <c r="MX143" s="2"/>
      <c r="MY143" s="2"/>
      <c r="MZ143" s="2"/>
      <c r="NA143" s="2"/>
      <c r="NB143" s="2"/>
      <c r="NC143" s="2"/>
      <c r="ND143" s="2"/>
      <c r="NE143" s="2"/>
      <c r="NF143" s="2"/>
      <c r="NG143" s="2"/>
      <c r="NH143" s="2"/>
      <c r="NI143" s="2"/>
      <c r="NJ143" s="2"/>
      <c r="NK143" s="2"/>
      <c r="NL143" s="2"/>
      <c r="NM143" s="2"/>
      <c r="NN143" s="2"/>
      <c r="NO143" s="2"/>
      <c r="NP143" s="2"/>
      <c r="NQ143" s="2"/>
      <c r="NR143" s="2"/>
      <c r="NS143" s="2"/>
      <c r="NT143" s="2"/>
      <c r="NU143" s="2"/>
      <c r="NV143" s="2"/>
      <c r="NW143" s="2"/>
      <c r="NX143" s="2"/>
      <c r="NY143" s="2"/>
      <c r="NZ143" s="2"/>
      <c r="OA143" s="2"/>
      <c r="OB143" s="2"/>
      <c r="OC143" s="2"/>
      <c r="OD143" s="2"/>
      <c r="OE143" s="2"/>
      <c r="OF143" s="2"/>
      <c r="OG143" s="2"/>
      <c r="OH143" s="2"/>
      <c r="OI143" s="2"/>
      <c r="OJ143" s="2"/>
      <c r="OK143" s="2"/>
      <c r="OL143" s="2"/>
      <c r="OM143" s="2"/>
      <c r="ON143" s="2"/>
      <c r="OO143" s="2"/>
      <c r="OP143" s="2"/>
      <c r="OQ143" s="2"/>
      <c r="OR143" s="2"/>
      <c r="OS143" s="2"/>
      <c r="OT143" s="2"/>
      <c r="OU143" s="2"/>
      <c r="OV143" s="2"/>
      <c r="OW143" s="2"/>
      <c r="OX143" s="2"/>
      <c r="OY143" s="2"/>
      <c r="OZ143" s="2"/>
      <c r="PA143" s="2"/>
      <c r="PB143" s="2"/>
      <c r="PC143" s="2"/>
      <c r="PD143" s="2"/>
      <c r="PE143" s="2"/>
      <c r="PF143" s="2"/>
      <c r="PG143" s="2"/>
      <c r="PH143" s="2"/>
      <c r="PI143" s="2"/>
      <c r="PJ143" s="2"/>
      <c r="PK143" s="2"/>
      <c r="PL143" s="2"/>
      <c r="PM143" s="2"/>
      <c r="PN143" s="2"/>
      <c r="PO143" s="2"/>
      <c r="PP143" s="2"/>
      <c r="PQ143" s="2"/>
      <c r="PR143" s="2"/>
      <c r="PS143" s="2"/>
      <c r="PT143" s="2"/>
      <c r="PU143" s="2"/>
      <c r="PV143" s="2"/>
      <c r="PW143" s="2"/>
      <c r="PX143" s="2"/>
      <c r="PY143" s="2"/>
      <c r="PZ143" s="2"/>
      <c r="QA143" s="2"/>
      <c r="QB143" s="2"/>
      <c r="QC143" s="2"/>
      <c r="QD143" s="2"/>
      <c r="QE143" s="2"/>
      <c r="QF143" s="2"/>
      <c r="QG143" s="2"/>
      <c r="QH143" s="2"/>
      <c r="QI143" s="2"/>
      <c r="QJ143" s="2"/>
      <c r="QK143" s="2"/>
      <c r="QL143" s="2"/>
      <c r="QM143" s="2"/>
      <c r="QN143" s="2"/>
      <c r="QO143" s="2"/>
      <c r="QP143" s="2"/>
      <c r="QQ143" s="2"/>
      <c r="QR143" s="2"/>
      <c r="QS143" s="2"/>
      <c r="QT143" s="2"/>
      <c r="QU143" s="2"/>
      <c r="QV143" s="2"/>
      <c r="QW143" s="2"/>
      <c r="QX143" s="2"/>
      <c r="QY143" s="2"/>
      <c r="QZ143" s="2"/>
      <c r="RA143" s="2"/>
      <c r="RB143" s="2"/>
      <c r="RC143" s="2"/>
      <c r="RD143" s="2"/>
      <c r="RE143" s="2"/>
      <c r="RF143" s="2"/>
      <c r="RG143" s="2"/>
      <c r="RH143" s="2"/>
      <c r="RI143" s="2"/>
      <c r="RJ143" s="2"/>
      <c r="RK143" s="2"/>
      <c r="RL143" s="2"/>
      <c r="RM143" s="2"/>
      <c r="RN143" s="2"/>
      <c r="RO143" s="2"/>
      <c r="RP143" s="2"/>
      <c r="RQ143" s="2"/>
      <c r="RR143" s="2"/>
      <c r="RS143" s="2"/>
      <c r="RT143" s="2"/>
      <c r="RU143" s="2"/>
      <c r="RV143" s="2"/>
      <c r="RW143" s="2"/>
      <c r="RX143" s="2"/>
      <c r="RY143" s="2"/>
      <c r="RZ143" s="2"/>
      <c r="SA143" s="2"/>
      <c r="SB143" s="2"/>
      <c r="SC143" s="2"/>
      <c r="SD143" s="2"/>
      <c r="SE143" s="2"/>
      <c r="SF143" s="2"/>
      <c r="SG143" s="2"/>
      <c r="SH143" s="2"/>
      <c r="SI143" s="2"/>
      <c r="SJ143" s="2"/>
      <c r="SK143" s="2"/>
      <c r="SL143" s="2"/>
      <c r="SM143" s="2"/>
      <c r="SN143" s="2"/>
      <c r="SO143" s="2"/>
      <c r="SP143" s="2"/>
      <c r="SQ143" s="2"/>
      <c r="SR143" s="2"/>
      <c r="SS143" s="2"/>
      <c r="ST143" s="2"/>
      <c r="SU143" s="2"/>
      <c r="SV143" s="2"/>
      <c r="SW143" s="2"/>
      <c r="SX143" s="2"/>
      <c r="SY143" s="2"/>
      <c r="SZ143" s="2"/>
      <c r="TA143" s="2"/>
      <c r="TB143" s="2"/>
      <c r="TC143" s="2"/>
      <c r="TD143" s="2"/>
      <c r="TE143" s="2"/>
      <c r="TF143" s="2"/>
      <c r="TG143" s="2"/>
      <c r="TH143" s="2"/>
      <c r="TI143" s="2"/>
      <c r="TJ143" s="2"/>
      <c r="TK143" s="2"/>
      <c r="TL143" s="2"/>
      <c r="TM143" s="2"/>
      <c r="TN143" s="2"/>
      <c r="TO143" s="2"/>
      <c r="TP143" s="2"/>
      <c r="TQ143" s="2"/>
      <c r="TR143" s="2"/>
      <c r="TS143" s="2"/>
      <c r="TT143" s="2"/>
      <c r="TU143" s="2"/>
      <c r="TV143" s="2"/>
      <c r="TW143" s="2"/>
      <c r="TX143" s="2"/>
      <c r="TY143" s="2"/>
      <c r="TZ143" s="2"/>
      <c r="UA143" s="2"/>
      <c r="UB143" s="2"/>
      <c r="UC143" s="2"/>
      <c r="UD143" s="2"/>
      <c r="UE143" s="2"/>
      <c r="UF143" s="2"/>
      <c r="UG143" s="2"/>
      <c r="UH143" s="2"/>
      <c r="UI143" s="2"/>
      <c r="UJ143" s="2"/>
      <c r="UK143" s="2"/>
      <c r="UL143" s="2"/>
      <c r="UM143" s="2"/>
      <c r="UN143" s="2"/>
      <c r="UO143" s="2"/>
      <c r="UP143" s="2"/>
      <c r="UQ143" s="2"/>
      <c r="UR143" s="2"/>
      <c r="US143" s="2"/>
      <c r="UT143" s="2"/>
      <c r="UU143" s="2"/>
      <c r="UV143" s="2"/>
      <c r="UW143" s="2"/>
      <c r="UX143" s="2"/>
      <c r="UY143" s="2"/>
      <c r="UZ143" s="2"/>
      <c r="VA143" s="2"/>
      <c r="VB143" s="2"/>
      <c r="VC143" s="2"/>
      <c r="VD143" s="2"/>
      <c r="VE143" s="2"/>
      <c r="VF143" s="2"/>
      <c r="VG143" s="2"/>
      <c r="VH143" s="2"/>
      <c r="VI143" s="2"/>
      <c r="VJ143" s="2"/>
      <c r="VK143" s="2"/>
      <c r="VL143" s="2"/>
      <c r="VM143" s="2"/>
      <c r="VN143" s="2"/>
      <c r="VO143" s="2"/>
      <c r="VP143" s="2"/>
      <c r="VQ143" s="2"/>
      <c r="VR143" s="2"/>
      <c r="VS143" s="2"/>
      <c r="VT143" s="2"/>
      <c r="VU143" s="2"/>
      <c r="VV143" s="2"/>
      <c r="VW143" s="2"/>
      <c r="VX143" s="2"/>
      <c r="VY143" s="2"/>
      <c r="VZ143" s="2"/>
      <c r="WA143" s="2"/>
      <c r="WB143" s="2"/>
      <c r="WC143" s="2"/>
      <c r="WD143" s="2"/>
      <c r="WE143" s="2"/>
      <c r="WF143" s="2"/>
      <c r="WG143" s="2"/>
      <c r="WH143" s="2"/>
      <c r="WI143" s="2"/>
      <c r="WJ143" s="2"/>
      <c r="WK143" s="2"/>
      <c r="WL143" s="2"/>
      <c r="WM143" s="2"/>
      <c r="WN143" s="2"/>
      <c r="WO143" s="2"/>
      <c r="WP143" s="2"/>
      <c r="WQ143" s="2"/>
      <c r="WR143" s="2"/>
      <c r="WS143" s="2"/>
      <c r="WT143" s="2"/>
      <c r="WU143" s="2"/>
      <c r="WV143" s="2"/>
      <c r="WW143" s="2"/>
      <c r="WX143" s="2"/>
      <c r="WY143" s="2"/>
      <c r="WZ143" s="2"/>
      <c r="XA143" s="2"/>
      <c r="XB143" s="2"/>
      <c r="XC143" s="2"/>
      <c r="XD143" s="2"/>
      <c r="XE143" s="2"/>
      <c r="XF143" s="2"/>
      <c r="XG143" s="2"/>
      <c r="XH143" s="2"/>
      <c r="XI143" s="2"/>
      <c r="XJ143" s="2"/>
      <c r="XK143" s="2"/>
      <c r="XL143" s="2"/>
      <c r="XM143" s="2"/>
      <c r="XN143" s="2"/>
      <c r="XO143" s="2"/>
      <c r="XP143" s="2"/>
      <c r="XQ143" s="2"/>
      <c r="XR143" s="2"/>
      <c r="XS143" s="2"/>
      <c r="XT143" s="2"/>
      <c r="XU143" s="2"/>
      <c r="XV143" s="2"/>
      <c r="XW143" s="2"/>
      <c r="XX143" s="2"/>
      <c r="XY143" s="2"/>
      <c r="XZ143" s="2"/>
      <c r="YA143" s="2"/>
      <c r="YB143" s="2"/>
      <c r="YC143" s="2"/>
      <c r="YD143" s="2"/>
      <c r="YE143" s="2"/>
      <c r="YF143" s="2"/>
      <c r="YG143" s="2"/>
      <c r="YH143" s="2"/>
      <c r="YI143" s="2"/>
      <c r="YJ143" s="2"/>
      <c r="YK143" s="2"/>
      <c r="YL143" s="2"/>
      <c r="YM143" s="2"/>
      <c r="YN143" s="2"/>
      <c r="YO143" s="2"/>
      <c r="YP143" s="2"/>
      <c r="YQ143" s="2"/>
      <c r="YR143" s="2"/>
      <c r="YS143" s="2"/>
      <c r="YT143" s="2"/>
      <c r="YU143" s="2"/>
      <c r="YV143" s="2"/>
      <c r="YW143" s="2"/>
      <c r="YX143" s="2"/>
      <c r="YY143" s="2"/>
      <c r="YZ143" s="2"/>
      <c r="ZA143" s="2"/>
      <c r="ZB143" s="2"/>
      <c r="ZC143" s="2"/>
      <c r="ZD143" s="2"/>
      <c r="ZE143" s="2"/>
      <c r="ZF143" s="2"/>
      <c r="ZG143" s="2"/>
      <c r="ZH143" s="2"/>
      <c r="ZI143" s="2"/>
      <c r="ZJ143" s="2"/>
      <c r="ZK143" s="2"/>
      <c r="ZL143" s="2"/>
      <c r="ZM143" s="2"/>
      <c r="ZN143" s="2"/>
      <c r="ZO143" s="2"/>
      <c r="ZP143" s="2"/>
      <c r="ZQ143" s="2"/>
      <c r="ZR143" s="2"/>
      <c r="ZS143" s="2"/>
      <c r="ZT143" s="2"/>
      <c r="ZU143" s="2"/>
      <c r="ZV143" s="2"/>
      <c r="ZW143" s="2"/>
      <c r="ZX143" s="2"/>
      <c r="ZY143" s="2"/>
      <c r="ZZ143" s="2"/>
      <c r="AAA143" s="2"/>
      <c r="AAB143" s="2"/>
      <c r="AAC143" s="2"/>
      <c r="AAD143" s="2"/>
      <c r="AAE143" s="2"/>
      <c r="AAF143" s="2"/>
      <c r="AAG143" s="2"/>
      <c r="AAH143" s="2"/>
      <c r="AAI143" s="2"/>
      <c r="AAJ143" s="2"/>
      <c r="AAK143" s="2"/>
      <c r="AAL143" s="2"/>
      <c r="AAM143" s="2"/>
      <c r="AAN143" s="2"/>
      <c r="AAO143" s="2"/>
      <c r="AAP143" s="2"/>
      <c r="AAQ143" s="2"/>
      <c r="AAR143" s="2"/>
      <c r="AAS143" s="2"/>
      <c r="AAT143" s="2"/>
      <c r="AAU143" s="2"/>
      <c r="AAV143" s="2"/>
      <c r="AAW143" s="2"/>
      <c r="AAX143" s="2"/>
      <c r="AAY143" s="2"/>
      <c r="AAZ143" s="2"/>
      <c r="ABA143" s="2"/>
      <c r="ABB143" s="2"/>
      <c r="ABC143" s="2"/>
      <c r="ABD143" s="2"/>
      <c r="ABE143" s="2"/>
      <c r="ABF143" s="2"/>
      <c r="ABG143" s="2"/>
      <c r="ABH143" s="2"/>
      <c r="ABI143" s="2"/>
      <c r="ABJ143" s="2"/>
      <c r="ABK143" s="2"/>
      <c r="ABL143" s="2"/>
      <c r="ABM143" s="2"/>
      <c r="ABN143" s="2"/>
      <c r="ABO143" s="2"/>
      <c r="ABP143" s="2"/>
      <c r="ABQ143" s="2"/>
      <c r="ABR143" s="2"/>
      <c r="ABS143" s="2"/>
      <c r="ABT143" s="2"/>
      <c r="ABU143" s="2"/>
      <c r="ABV143" s="2"/>
      <c r="ABW143" s="2"/>
      <c r="ABX143" s="2"/>
      <c r="ABY143" s="2"/>
      <c r="ABZ143" s="2"/>
      <c r="ACA143" s="2"/>
      <c r="ACB143" s="2"/>
      <c r="ACC143" s="2"/>
      <c r="ACD143" s="2"/>
      <c r="ACE143" s="2"/>
      <c r="ACF143" s="2"/>
      <c r="ACG143" s="2"/>
      <c r="ACH143" s="2"/>
      <c r="ACI143" s="2"/>
      <c r="ACJ143" s="2"/>
      <c r="ACK143" s="2"/>
      <c r="ACL143" s="2"/>
      <c r="ACM143" s="2"/>
      <c r="ACN143" s="2"/>
      <c r="ACO143" s="2"/>
      <c r="ACP143" s="2"/>
      <c r="ACQ143" s="2"/>
      <c r="ACR143" s="2"/>
      <c r="ACS143" s="2"/>
      <c r="ACT143" s="2"/>
      <c r="ACU143" s="2"/>
      <c r="ACV143" s="2"/>
      <c r="ACW143" s="2"/>
      <c r="ACX143" s="2"/>
      <c r="ACY143" s="2"/>
      <c r="ACZ143" s="2"/>
      <c r="ADA143" s="2"/>
      <c r="ADB143" s="2"/>
      <c r="ADC143" s="2"/>
    </row>
    <row r="144" spans="1:783" x14ac:dyDescent="0.2">
      <c r="I144" s="2"/>
      <c r="J144" s="2"/>
      <c r="K144" s="2"/>
      <c r="L144" s="2"/>
      <c r="M144" s="2"/>
      <c r="N144" s="2"/>
      <c r="O144" s="2"/>
      <c r="P144" s="2"/>
      <c r="Q144" s="2"/>
      <c r="R144" s="2"/>
      <c r="S144" s="2"/>
      <c r="T144" s="2"/>
      <c r="U144" s="2"/>
      <c r="V144" s="2"/>
      <c r="W144" s="2"/>
      <c r="X144" s="2"/>
      <c r="Y144" s="2"/>
      <c r="Z144" s="2"/>
      <c r="AA144" s="2"/>
      <c r="AB144" s="2"/>
      <c r="AC144" s="2"/>
      <c r="AD144" s="2"/>
    </row>
    <row r="145" spans="9:30" x14ac:dyDescent="0.2">
      <c r="I145" s="2"/>
      <c r="J145" s="2"/>
      <c r="K145" s="2"/>
      <c r="L145" s="2"/>
      <c r="M145" s="2"/>
      <c r="N145" s="2"/>
      <c r="O145" s="2"/>
      <c r="P145" s="2"/>
      <c r="Q145" s="2"/>
      <c r="R145" s="2"/>
      <c r="S145" s="2"/>
      <c r="T145" s="2"/>
      <c r="U145" s="2"/>
      <c r="V145" s="2"/>
      <c r="W145" s="2"/>
      <c r="X145" s="2"/>
      <c r="Y145" s="2"/>
      <c r="Z145" s="2"/>
      <c r="AA145" s="2"/>
      <c r="AB145" s="2"/>
      <c r="AC145" s="2"/>
      <c r="AD145" s="2"/>
    </row>
  </sheetData>
  <mergeCells count="15">
    <mergeCell ref="R16:W16"/>
    <mergeCell ref="X16:AB16"/>
    <mergeCell ref="A67:AC67"/>
    <mergeCell ref="A77:B77"/>
    <mergeCell ref="A1:G1"/>
    <mergeCell ref="N1:Q1"/>
    <mergeCell ref="B16:E16"/>
    <mergeCell ref="F16:J16"/>
    <mergeCell ref="K16:M16"/>
    <mergeCell ref="N16:Q16"/>
    <mergeCell ref="B99:C99"/>
    <mergeCell ref="D99:E99"/>
    <mergeCell ref="F99:G99"/>
    <mergeCell ref="A78:B78"/>
    <mergeCell ref="A94:B94"/>
  </mergeCells>
  <conditionalFormatting sqref="C101:C103 C105:C109">
    <cfRule type="cellIs" dxfId="33" priority="27" operator="equal">
      <formula>B101</formula>
    </cfRule>
  </conditionalFormatting>
  <conditionalFormatting sqref="D101:E103 D105:E109">
    <cfRule type="cellIs" dxfId="32" priority="28" operator="equal">
      <formula>C101</formula>
    </cfRule>
  </conditionalFormatting>
  <conditionalFormatting sqref="F103 F105:F109">
    <cfRule type="cellIs" dxfId="31" priority="29" operator="equal">
      <formula>G103</formula>
    </cfRule>
  </conditionalFormatting>
  <conditionalFormatting sqref="E101:E102">
    <cfRule type="cellIs" dxfId="30" priority="35" operator="equal">
      <formula>D101</formula>
    </cfRule>
  </conditionalFormatting>
  <conditionalFormatting sqref="C101">
    <cfRule type="cellIs" dxfId="29" priority="34" operator="equal">
      <formula>B101</formula>
    </cfRule>
  </conditionalFormatting>
  <conditionalFormatting sqref="D101">
    <cfRule type="cellIs" dxfId="28" priority="33" operator="equal">
      <formula>C101</formula>
    </cfRule>
  </conditionalFormatting>
  <conditionalFormatting sqref="E101:E102">
    <cfRule type="cellIs" dxfId="27" priority="32" operator="equal">
      <formula>D101</formula>
    </cfRule>
  </conditionalFormatting>
  <conditionalFormatting sqref="C101">
    <cfRule type="cellIs" dxfId="26" priority="31" operator="equal">
      <formula>B101</formula>
    </cfRule>
  </conditionalFormatting>
  <conditionalFormatting sqref="D101">
    <cfRule type="cellIs" dxfId="25" priority="30" operator="equal">
      <formula>C101</formula>
    </cfRule>
  </conditionalFormatting>
  <conditionalFormatting sqref="E101:E102">
    <cfRule type="cellIs" dxfId="24" priority="36" operator="equal">
      <formula>D101</formula>
    </cfRule>
  </conditionalFormatting>
  <conditionalFormatting sqref="E105:E109">
    <cfRule type="cellIs" dxfId="23" priority="25" operator="equal">
      <formula>D105</formula>
    </cfRule>
  </conditionalFormatting>
  <conditionalFormatting sqref="E105:E109">
    <cfRule type="cellIs" dxfId="22" priority="24" operator="equal">
      <formula>D105</formula>
    </cfRule>
  </conditionalFormatting>
  <conditionalFormatting sqref="E105:E109">
    <cfRule type="cellIs" dxfId="21" priority="26" operator="equal">
      <formula>D105</formula>
    </cfRule>
  </conditionalFormatting>
  <conditionalFormatting sqref="E101:E102">
    <cfRule type="cellIs" dxfId="20" priority="22" operator="equal">
      <formula>D101</formula>
    </cfRule>
  </conditionalFormatting>
  <conditionalFormatting sqref="E101:E102">
    <cfRule type="cellIs" dxfId="19" priority="21" operator="equal">
      <formula>D101</formula>
    </cfRule>
  </conditionalFormatting>
  <conditionalFormatting sqref="E101:E102">
    <cfRule type="cellIs" dxfId="18" priority="23" operator="equal">
      <formula>D101</formula>
    </cfRule>
  </conditionalFormatting>
  <conditionalFormatting sqref="E101:E102">
    <cfRule type="cellIs" dxfId="17" priority="19" operator="equal">
      <formula>D101</formula>
    </cfRule>
  </conditionalFormatting>
  <conditionalFormatting sqref="E101:E102">
    <cfRule type="cellIs" dxfId="16" priority="18" operator="equal">
      <formula>D101</formula>
    </cfRule>
  </conditionalFormatting>
  <conditionalFormatting sqref="E101:E102">
    <cfRule type="cellIs" dxfId="15" priority="20" operator="equal">
      <formula>D101</formula>
    </cfRule>
  </conditionalFormatting>
  <conditionalFormatting sqref="F101">
    <cfRule type="cellIs" dxfId="14" priority="14" operator="equal">
      <formula>G101</formula>
    </cfRule>
  </conditionalFormatting>
  <conditionalFormatting sqref="F102">
    <cfRule type="cellIs" dxfId="13" priority="13" operator="equal">
      <formula>G102</formula>
    </cfRule>
  </conditionalFormatting>
  <conditionalFormatting sqref="C104">
    <cfRule type="cellIs" dxfId="12" priority="10" operator="equal">
      <formula>B104</formula>
    </cfRule>
  </conditionalFormatting>
  <conditionalFormatting sqref="D104:E104">
    <cfRule type="cellIs" dxfId="11" priority="11" operator="equal">
      <formula>C104</formula>
    </cfRule>
  </conditionalFormatting>
  <conditionalFormatting sqref="F104">
    <cfRule type="cellIs" dxfId="10" priority="12" operator="equal">
      <formula>G104</formula>
    </cfRule>
  </conditionalFormatting>
  <conditionalFormatting sqref="E104">
    <cfRule type="cellIs" dxfId="9" priority="8" operator="equal">
      <formula>D104</formula>
    </cfRule>
  </conditionalFormatting>
  <conditionalFormatting sqref="E104">
    <cfRule type="cellIs" dxfId="8" priority="7" operator="equal">
      <formula>D104</formula>
    </cfRule>
  </conditionalFormatting>
  <conditionalFormatting sqref="E104">
    <cfRule type="cellIs" dxfId="7" priority="9" operator="equal">
      <formula>D104</formula>
    </cfRule>
  </conditionalFormatting>
  <conditionalFormatting sqref="C110:C112">
    <cfRule type="cellIs" dxfId="6" priority="4" operator="equal">
      <formula>B110</formula>
    </cfRule>
  </conditionalFormatting>
  <conditionalFormatting sqref="D110:E112">
    <cfRule type="cellIs" dxfId="5" priority="5" operator="equal">
      <formula>C110</formula>
    </cfRule>
  </conditionalFormatting>
  <conditionalFormatting sqref="F110:F112">
    <cfRule type="cellIs" dxfId="4" priority="6" operator="equal">
      <formula>G110</formula>
    </cfRule>
  </conditionalFormatting>
  <conditionalFormatting sqref="E110:E112">
    <cfRule type="cellIs" dxfId="3" priority="2" operator="equal">
      <formula>D110</formula>
    </cfRule>
  </conditionalFormatting>
  <conditionalFormatting sqref="E110:E112">
    <cfRule type="cellIs" dxfId="2" priority="1" operator="equal">
      <formula>D110</formula>
    </cfRule>
  </conditionalFormatting>
  <conditionalFormatting sqref="E110:E112">
    <cfRule type="cellIs" dxfId="1" priority="3" operator="equal">
      <formula>D110</formula>
    </cfRule>
  </conditionalFormatting>
  <hyperlinks>
    <hyperlink ref="H1" location="Inventory!A1" display="Inventory" xr:uid="{00000000-0004-0000-0200-000000000000}"/>
    <hyperlink ref="H2" location="'VRM CMV-22B 3-ACFT'!A107" display="AMFOM" xr:uid="{00000000-0004-0000-0200-000001000000}"/>
    <hyperlink ref="I99" location="Inventory!A1" display="Inventory" xr:uid="{00000000-0004-0000-0200-000002000000}"/>
    <hyperlink ref="I100" location="'VRM CMV-22B 3-ACFT'!A1" display="Top" xr:uid="{00000000-0004-0000-0200-000003000000}"/>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38"/>
  <sheetViews>
    <sheetView showGridLines="0" zoomScaleNormal="100" zoomScaleSheetLayoutView="100" workbookViewId="0">
      <selection activeCell="E18" sqref="E18"/>
    </sheetView>
  </sheetViews>
  <sheetFormatPr defaultRowHeight="11.25" x14ac:dyDescent="0.2"/>
  <cols>
    <col min="1" max="1" width="46.7109375" style="188" bestFit="1" customWidth="1"/>
    <col min="2" max="2" width="7.42578125" style="188" customWidth="1"/>
    <col min="3" max="6" width="7.42578125" style="185" customWidth="1"/>
    <col min="7" max="15" width="5.7109375" style="186" customWidth="1"/>
    <col min="16" max="17" width="5.7109375" style="187" customWidth="1"/>
    <col min="18" max="29" width="5.7109375" style="188" customWidth="1"/>
    <col min="30" max="16384" width="9.140625" style="188"/>
  </cols>
  <sheetData>
    <row r="1" spans="1:47" s="179" customFormat="1" ht="18.75" x14ac:dyDescent="0.3">
      <c r="A1" s="369" t="s">
        <v>150</v>
      </c>
      <c r="B1" s="369"/>
      <c r="C1" s="369"/>
      <c r="D1" s="369"/>
      <c r="E1" s="369"/>
      <c r="F1" s="369"/>
      <c r="G1" s="304" t="s">
        <v>17</v>
      </c>
      <c r="I1" s="106" t="s">
        <v>18</v>
      </c>
      <c r="J1" s="370">
        <v>44835</v>
      </c>
      <c r="K1" s="370"/>
      <c r="N1" s="180"/>
      <c r="O1" s="180"/>
      <c r="P1" s="181"/>
      <c r="Q1" s="181"/>
      <c r="AC1" s="265" t="s">
        <v>19</v>
      </c>
      <c r="AD1" s="266">
        <v>4.0199999999999996</v>
      </c>
    </row>
    <row r="2" spans="1:47" ht="12" x14ac:dyDescent="0.2">
      <c r="A2" s="182"/>
      <c r="B2" s="183" t="s">
        <v>151</v>
      </c>
      <c r="C2" s="184"/>
    </row>
    <row r="3" spans="1:47" ht="12" x14ac:dyDescent="0.2">
      <c r="A3" s="189" t="s">
        <v>152</v>
      </c>
      <c r="B3" s="190">
        <v>6</v>
      </c>
      <c r="C3" s="191"/>
    </row>
    <row r="4" spans="1:47" ht="12" x14ac:dyDescent="0.2">
      <c r="A4" s="189"/>
      <c r="B4" s="190"/>
      <c r="C4" s="191"/>
    </row>
    <row r="5" spans="1:47" x14ac:dyDescent="0.2">
      <c r="A5" s="182"/>
      <c r="B5" s="192"/>
      <c r="C5" s="188"/>
    </row>
    <row r="6" spans="1:47" x14ac:dyDescent="0.2">
      <c r="A6" s="182"/>
      <c r="B6" s="192"/>
      <c r="C6" s="188"/>
    </row>
    <row r="7" spans="1:47" ht="56.25" customHeight="1" x14ac:dyDescent="0.2">
      <c r="A7" s="193" t="s">
        <v>33</v>
      </c>
      <c r="B7" s="194" t="s">
        <v>10</v>
      </c>
      <c r="C7" s="195"/>
      <c r="D7" s="239"/>
      <c r="E7" s="239"/>
      <c r="F7" s="184"/>
      <c r="G7" s="240"/>
      <c r="H7" s="240"/>
      <c r="I7" s="240"/>
      <c r="J7" s="240"/>
      <c r="K7" s="240"/>
      <c r="L7" s="240"/>
      <c r="M7" s="240"/>
      <c r="N7" s="240"/>
      <c r="O7" s="240"/>
      <c r="P7" s="241"/>
    </row>
    <row r="8" spans="1:47" ht="12" x14ac:dyDescent="0.2">
      <c r="A8" s="193" t="s">
        <v>41</v>
      </c>
      <c r="B8" s="196" t="s">
        <v>153</v>
      </c>
      <c r="C8" s="197"/>
      <c r="D8" s="239"/>
      <c r="E8" s="239"/>
      <c r="F8" s="184"/>
      <c r="G8" s="240"/>
      <c r="H8" s="240"/>
      <c r="I8" s="240"/>
      <c r="J8" s="240"/>
      <c r="K8" s="240"/>
      <c r="L8" s="240"/>
      <c r="M8" s="240"/>
      <c r="N8" s="240"/>
      <c r="O8" s="240"/>
      <c r="P8" s="241"/>
    </row>
    <row r="9" spans="1:47" s="200" customFormat="1" ht="12" x14ac:dyDescent="0.2">
      <c r="A9" s="193" t="s">
        <v>70</v>
      </c>
      <c r="B9" s="198">
        <v>1</v>
      </c>
      <c r="C9" s="199"/>
      <c r="D9" s="239"/>
      <c r="E9" s="239"/>
      <c r="F9" s="242"/>
      <c r="G9" s="240"/>
      <c r="H9" s="240"/>
      <c r="I9" s="240"/>
      <c r="J9" s="240"/>
      <c r="K9" s="240"/>
      <c r="L9" s="240"/>
      <c r="M9" s="240"/>
      <c r="N9" s="240"/>
      <c r="O9" s="240"/>
      <c r="P9" s="243"/>
      <c r="Q9" s="201"/>
    </row>
    <row r="10" spans="1:47" s="200" customFormat="1" ht="12" x14ac:dyDescent="0.2">
      <c r="A10" s="193" t="s">
        <v>71</v>
      </c>
      <c r="B10" s="198" t="s">
        <v>10</v>
      </c>
      <c r="C10" s="202"/>
      <c r="D10" s="239"/>
      <c r="E10" s="239"/>
      <c r="F10" s="242"/>
      <c r="G10" s="240"/>
      <c r="H10" s="240"/>
      <c r="I10" s="240"/>
      <c r="J10" s="240"/>
      <c r="K10" s="240"/>
      <c r="L10" s="240"/>
      <c r="M10" s="240"/>
      <c r="N10" s="240"/>
      <c r="O10" s="240"/>
      <c r="P10" s="243"/>
      <c r="Q10" s="201"/>
    </row>
    <row r="11" spans="1:47" s="200" customFormat="1" ht="12.75" x14ac:dyDescent="0.2">
      <c r="A11" s="203" t="s">
        <v>92</v>
      </c>
      <c r="B11" s="198"/>
      <c r="C11" s="199"/>
      <c r="D11" s="239"/>
      <c r="E11" s="239"/>
      <c r="F11" s="242"/>
      <c r="G11" s="240"/>
      <c r="H11" s="240"/>
      <c r="I11" s="240"/>
      <c r="J11" s="240"/>
      <c r="K11" s="240"/>
      <c r="L11" s="240"/>
      <c r="M11" s="240"/>
      <c r="N11" s="240"/>
      <c r="O11" s="240"/>
      <c r="P11" s="243"/>
      <c r="Q11" s="201"/>
    </row>
    <row r="12" spans="1:47" s="200" customFormat="1" ht="12" x14ac:dyDescent="0.2">
      <c r="A12" s="46" t="s">
        <v>93</v>
      </c>
      <c r="B12" s="204" t="s">
        <v>154</v>
      </c>
      <c r="C12" s="199"/>
      <c r="D12" s="239"/>
      <c r="E12" s="239"/>
      <c r="F12" s="242"/>
      <c r="G12" s="240"/>
      <c r="H12" s="240"/>
      <c r="I12" s="240"/>
      <c r="J12" s="240"/>
      <c r="K12" s="240"/>
      <c r="L12" s="240"/>
      <c r="M12" s="240"/>
      <c r="N12" s="240"/>
      <c r="O12" s="240"/>
      <c r="P12" s="243"/>
      <c r="Q12" s="201"/>
    </row>
    <row r="13" spans="1:47" s="200" customFormat="1" ht="12" x14ac:dyDescent="0.2">
      <c r="A13" s="46" t="s">
        <v>94</v>
      </c>
      <c r="B13" s="204">
        <v>0.75</v>
      </c>
      <c r="C13" s="199"/>
      <c r="D13" s="239"/>
      <c r="E13" s="239"/>
      <c r="F13" s="242"/>
      <c r="G13" s="240"/>
      <c r="H13" s="240"/>
      <c r="I13" s="240"/>
      <c r="J13" s="240"/>
      <c r="K13" s="240"/>
      <c r="L13" s="240"/>
      <c r="M13" s="240"/>
      <c r="N13" s="240"/>
      <c r="O13" s="240"/>
      <c r="P13" s="243"/>
      <c r="Q13" s="201"/>
    </row>
    <row r="14" spans="1:47" s="200" customFormat="1" ht="12" x14ac:dyDescent="0.2">
      <c r="A14" s="193" t="s">
        <v>95</v>
      </c>
      <c r="B14" s="204">
        <v>0.25</v>
      </c>
      <c r="C14" s="199"/>
      <c r="D14" s="239"/>
      <c r="E14" s="239"/>
      <c r="F14" s="242"/>
      <c r="G14" s="240"/>
      <c r="H14" s="240"/>
      <c r="I14" s="240"/>
      <c r="J14" s="240"/>
      <c r="K14" s="240"/>
      <c r="L14" s="240"/>
      <c r="M14" s="240"/>
      <c r="N14" s="240"/>
      <c r="O14" s="240"/>
      <c r="P14" s="243"/>
      <c r="Q14" s="201"/>
    </row>
    <row r="15" spans="1:47" ht="12.75" x14ac:dyDescent="0.2">
      <c r="A15" s="205" t="s">
        <v>155</v>
      </c>
      <c r="B15" s="206" t="s">
        <v>151</v>
      </c>
      <c r="C15" s="207"/>
      <c r="D15" s="244"/>
      <c r="E15" s="244"/>
      <c r="F15" s="184"/>
      <c r="G15" s="245"/>
      <c r="H15" s="245"/>
      <c r="I15" s="245"/>
      <c r="J15" s="245"/>
      <c r="K15" s="245"/>
      <c r="L15" s="245"/>
      <c r="M15" s="245"/>
      <c r="N15" s="245"/>
      <c r="O15" s="245"/>
      <c r="P15" s="246"/>
      <c r="Q15" s="208"/>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row>
    <row r="16" spans="1:47" s="213" customFormat="1" ht="12" x14ac:dyDescent="0.2">
      <c r="A16" s="210" t="s">
        <v>96</v>
      </c>
      <c r="B16" s="211">
        <v>3</v>
      </c>
      <c r="C16" s="247"/>
      <c r="D16" s="248"/>
      <c r="E16" s="248"/>
      <c r="F16" s="248"/>
      <c r="G16" s="249"/>
      <c r="H16" s="249"/>
      <c r="I16" s="249"/>
      <c r="J16" s="249"/>
      <c r="K16" s="249"/>
      <c r="L16" s="249"/>
      <c r="M16" s="249"/>
      <c r="N16" s="249"/>
      <c r="O16" s="249"/>
      <c r="P16" s="250"/>
      <c r="Q16" s="212"/>
    </row>
    <row r="17" spans="1:47" ht="12" x14ac:dyDescent="0.2">
      <c r="A17" s="210" t="s">
        <v>97</v>
      </c>
      <c r="B17" s="211">
        <f>B16*B13</f>
        <v>2.25</v>
      </c>
      <c r="C17" s="251"/>
      <c r="D17" s="252"/>
      <c r="E17" s="252"/>
      <c r="F17" s="252"/>
      <c r="G17" s="252"/>
      <c r="H17" s="252"/>
      <c r="I17" s="245"/>
      <c r="J17" s="245"/>
      <c r="K17" s="245"/>
      <c r="L17" s="245"/>
      <c r="M17" s="245"/>
      <c r="N17" s="245"/>
      <c r="O17" s="245"/>
      <c r="P17" s="246"/>
      <c r="Q17" s="208"/>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row>
    <row r="18" spans="1:47" ht="12" x14ac:dyDescent="0.2">
      <c r="A18" s="210" t="s">
        <v>98</v>
      </c>
      <c r="B18" s="211">
        <f>B16*B14</f>
        <v>0.75</v>
      </c>
      <c r="C18" s="251"/>
      <c r="D18" s="252"/>
      <c r="E18" s="252"/>
      <c r="F18" s="252"/>
      <c r="G18" s="252"/>
      <c r="H18" s="252"/>
      <c r="I18" s="245"/>
      <c r="J18" s="245"/>
      <c r="K18" s="245"/>
      <c r="L18" s="245"/>
      <c r="M18" s="245"/>
      <c r="N18" s="245"/>
      <c r="O18" s="245"/>
      <c r="P18" s="246"/>
      <c r="Q18" s="208"/>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row>
    <row r="19" spans="1:47" ht="12" x14ac:dyDescent="0.2">
      <c r="A19" s="305" t="s">
        <v>146</v>
      </c>
      <c r="B19" s="211"/>
      <c r="C19" s="251"/>
      <c r="D19" s="252"/>
      <c r="E19" s="252"/>
      <c r="F19" s="252"/>
      <c r="G19" s="252"/>
      <c r="H19" s="252"/>
      <c r="I19" s="245"/>
      <c r="J19" s="245"/>
      <c r="K19" s="245"/>
      <c r="L19" s="245"/>
      <c r="M19" s="245"/>
      <c r="N19" s="245"/>
      <c r="O19" s="245"/>
      <c r="P19" s="246"/>
      <c r="Q19" s="208"/>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row>
    <row r="20" spans="1:47" ht="12" customHeight="1" x14ac:dyDescent="0.2">
      <c r="A20" s="235" t="s">
        <v>99</v>
      </c>
      <c r="B20" s="38">
        <v>0.75</v>
      </c>
      <c r="C20" s="253"/>
      <c r="D20" s="252"/>
      <c r="E20" s="252"/>
      <c r="F20" s="252"/>
      <c r="G20" s="252"/>
      <c r="H20" s="252"/>
      <c r="I20" s="254"/>
      <c r="J20" s="245"/>
      <c r="K20" s="245"/>
      <c r="L20" s="245"/>
      <c r="M20" s="245"/>
      <c r="N20" s="245"/>
      <c r="O20" s="245"/>
      <c r="P20" s="246"/>
      <c r="Q20" s="208"/>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row>
    <row r="21" spans="1:47" s="213" customFormat="1" ht="12" customHeight="1" x14ac:dyDescent="0.2">
      <c r="A21" s="235" t="s">
        <v>100</v>
      </c>
      <c r="B21" s="38">
        <v>0.75</v>
      </c>
      <c r="C21" s="253"/>
      <c r="D21" s="252"/>
      <c r="E21" s="252"/>
      <c r="F21" s="252"/>
      <c r="G21" s="252"/>
      <c r="H21" s="252"/>
      <c r="I21" s="254"/>
      <c r="J21" s="249"/>
      <c r="K21" s="249"/>
      <c r="L21" s="249"/>
      <c r="M21" s="249"/>
      <c r="N21" s="249"/>
      <c r="O21" s="249"/>
      <c r="P21" s="250"/>
      <c r="Q21" s="212"/>
    </row>
    <row r="22" spans="1:47" ht="12" customHeight="1" x14ac:dyDescent="0.2">
      <c r="A22" s="235" t="s">
        <v>101</v>
      </c>
      <c r="B22" s="38">
        <v>0.75</v>
      </c>
      <c r="C22" s="253"/>
      <c r="D22" s="252"/>
      <c r="E22" s="252"/>
      <c r="F22" s="252"/>
      <c r="G22" s="252"/>
      <c r="H22" s="252"/>
      <c r="I22" s="254"/>
      <c r="J22" s="245"/>
      <c r="K22" s="245"/>
      <c r="L22" s="245"/>
      <c r="M22" s="245"/>
      <c r="N22" s="245"/>
      <c r="O22" s="245"/>
      <c r="P22" s="246"/>
      <c r="Q22" s="208"/>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row>
    <row r="23" spans="1:47" ht="12" customHeight="1" x14ac:dyDescent="0.2">
      <c r="A23" s="235" t="s">
        <v>102</v>
      </c>
      <c r="B23" s="38">
        <v>0.75</v>
      </c>
      <c r="C23" s="253"/>
      <c r="D23" s="252"/>
      <c r="E23" s="252"/>
      <c r="F23" s="252"/>
      <c r="G23" s="252"/>
      <c r="H23" s="252"/>
      <c r="I23" s="254"/>
      <c r="J23" s="245"/>
      <c r="K23" s="245"/>
      <c r="L23" s="245"/>
      <c r="M23" s="245"/>
      <c r="N23" s="245"/>
      <c r="O23" s="245"/>
      <c r="P23" s="246"/>
      <c r="Q23" s="208"/>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row>
    <row r="24" spans="1:47" s="213" customFormat="1" ht="12" customHeight="1" x14ac:dyDescent="0.2">
      <c r="A24" s="235" t="s">
        <v>103</v>
      </c>
      <c r="B24" s="38">
        <v>0.75</v>
      </c>
      <c r="C24" s="253"/>
      <c r="D24" s="252"/>
      <c r="E24" s="252"/>
      <c r="F24" s="252"/>
      <c r="G24" s="252"/>
      <c r="H24" s="252"/>
      <c r="I24" s="254"/>
      <c r="J24" s="249"/>
      <c r="K24" s="249"/>
      <c r="L24" s="249"/>
      <c r="M24" s="249"/>
      <c r="N24" s="249"/>
      <c r="O24" s="249"/>
      <c r="P24" s="250"/>
      <c r="Q24" s="212"/>
    </row>
    <row r="25" spans="1:47" ht="12" customHeight="1" x14ac:dyDescent="0.2">
      <c r="A25" s="235" t="s">
        <v>104</v>
      </c>
      <c r="B25" s="38">
        <v>0.75</v>
      </c>
      <c r="C25" s="253"/>
      <c r="D25" s="252"/>
      <c r="E25" s="252"/>
      <c r="F25" s="252"/>
      <c r="G25" s="252"/>
      <c r="H25" s="252"/>
      <c r="I25" s="254"/>
      <c r="J25" s="245"/>
      <c r="K25" s="245"/>
      <c r="L25" s="245"/>
      <c r="M25" s="245"/>
      <c r="N25" s="245"/>
      <c r="O25" s="245"/>
      <c r="P25" s="246"/>
      <c r="Q25" s="208"/>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row>
    <row r="26" spans="1:47" ht="12" customHeight="1" x14ac:dyDescent="0.2">
      <c r="A26" s="236" t="s">
        <v>105</v>
      </c>
      <c r="B26" s="38">
        <v>0.75</v>
      </c>
      <c r="C26" s="253"/>
      <c r="D26" s="252"/>
      <c r="E26" s="252"/>
      <c r="F26" s="252"/>
      <c r="G26" s="252"/>
      <c r="H26" s="252"/>
      <c r="I26" s="254"/>
      <c r="J26" s="245"/>
      <c r="K26" s="245"/>
      <c r="L26" s="245"/>
      <c r="M26" s="245"/>
      <c r="N26" s="245"/>
      <c r="O26" s="245"/>
      <c r="P26" s="246"/>
      <c r="Q26" s="208"/>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row>
    <row r="27" spans="1:47" ht="12" customHeight="1" x14ac:dyDescent="0.2">
      <c r="A27" s="236" t="s">
        <v>106</v>
      </c>
      <c r="B27" s="38">
        <v>0.75</v>
      </c>
      <c r="C27" s="253"/>
      <c r="D27" s="252"/>
      <c r="E27" s="252"/>
      <c r="F27" s="252"/>
      <c r="G27" s="252"/>
      <c r="H27" s="252"/>
      <c r="I27" s="254"/>
      <c r="J27" s="245"/>
      <c r="K27" s="245"/>
      <c r="L27" s="245"/>
      <c r="M27" s="245"/>
      <c r="N27" s="245"/>
      <c r="O27" s="245"/>
      <c r="P27" s="246"/>
      <c r="Q27" s="208"/>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row>
    <row r="28" spans="1:47" ht="12" customHeight="1" x14ac:dyDescent="0.2">
      <c r="A28" s="236" t="s">
        <v>107</v>
      </c>
      <c r="B28" s="38">
        <f t="shared" ref="B28" si="0">B17</f>
        <v>2.25</v>
      </c>
      <c r="C28" s="253"/>
      <c r="D28" s="252"/>
      <c r="E28" s="252"/>
      <c r="F28" s="252"/>
      <c r="G28" s="252"/>
      <c r="H28" s="252"/>
      <c r="I28" s="254"/>
      <c r="J28" s="245"/>
      <c r="K28" s="245"/>
      <c r="L28" s="245"/>
      <c r="M28" s="245"/>
      <c r="N28" s="245"/>
      <c r="O28" s="245"/>
      <c r="P28" s="246"/>
      <c r="Q28" s="208"/>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row>
    <row r="29" spans="1:47" ht="12.75" x14ac:dyDescent="0.2">
      <c r="A29" s="214" t="s">
        <v>156</v>
      </c>
      <c r="B29" s="215"/>
      <c r="C29" s="255"/>
      <c r="D29" s="254"/>
      <c r="E29" s="254"/>
      <c r="F29" s="254"/>
      <c r="G29" s="254"/>
      <c r="H29" s="254"/>
      <c r="I29" s="254"/>
      <c r="J29" s="245"/>
      <c r="K29" s="245"/>
      <c r="L29" s="245"/>
      <c r="M29" s="245"/>
      <c r="N29" s="245"/>
      <c r="O29" s="245"/>
      <c r="P29" s="246"/>
      <c r="Q29" s="208"/>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row>
    <row r="30" spans="1:47" ht="12" x14ac:dyDescent="0.2">
      <c r="A30" s="210" t="s">
        <v>157</v>
      </c>
      <c r="B30" s="216">
        <v>0.8</v>
      </c>
      <c r="C30" s="244"/>
      <c r="D30" s="244"/>
      <c r="E30" s="244"/>
      <c r="F30" s="244"/>
      <c r="G30" s="245"/>
      <c r="H30" s="245"/>
      <c r="I30" s="245"/>
      <c r="J30" s="245"/>
      <c r="K30" s="245"/>
      <c r="L30" s="245"/>
      <c r="M30" s="245"/>
      <c r="N30" s="245"/>
      <c r="O30" s="245"/>
      <c r="P30" s="246"/>
      <c r="Q30" s="208"/>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row>
    <row r="31" spans="1:47" ht="12" x14ac:dyDescent="0.2">
      <c r="A31" s="210" t="s">
        <v>158</v>
      </c>
      <c r="B31" s="216">
        <v>0.8</v>
      </c>
      <c r="C31" s="244"/>
      <c r="D31" s="244"/>
      <c r="E31" s="244"/>
      <c r="F31" s="244"/>
      <c r="G31" s="245"/>
      <c r="H31" s="245"/>
      <c r="I31" s="245"/>
      <c r="J31" s="245"/>
      <c r="K31" s="245"/>
      <c r="L31" s="245"/>
      <c r="M31" s="245"/>
      <c r="N31" s="245"/>
      <c r="O31" s="245"/>
      <c r="P31" s="246"/>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row>
    <row r="32" spans="1:47" ht="12" x14ac:dyDescent="0.2">
      <c r="A32" s="210" t="s">
        <v>159</v>
      </c>
      <c r="B32" s="216">
        <v>0.75</v>
      </c>
      <c r="C32" s="244"/>
      <c r="D32" s="244"/>
      <c r="E32" s="244"/>
      <c r="F32" s="244"/>
      <c r="G32" s="245"/>
      <c r="H32" s="245"/>
      <c r="I32" s="245"/>
      <c r="J32" s="245"/>
      <c r="K32" s="245"/>
      <c r="L32" s="245"/>
      <c r="M32" s="245"/>
      <c r="N32" s="245"/>
      <c r="O32" s="245"/>
      <c r="P32" s="246"/>
      <c r="Q32" s="208"/>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row>
    <row r="33" spans="3:16" ht="12" x14ac:dyDescent="0.2">
      <c r="C33" s="239"/>
      <c r="D33" s="239"/>
      <c r="E33" s="239"/>
      <c r="F33" s="239"/>
      <c r="G33" s="240"/>
      <c r="H33" s="240"/>
      <c r="I33" s="240"/>
      <c r="J33" s="240"/>
      <c r="K33" s="240"/>
      <c r="L33" s="240"/>
      <c r="M33" s="240"/>
      <c r="N33" s="240"/>
      <c r="O33" s="240"/>
      <c r="P33" s="241"/>
    </row>
    <row r="34" spans="3:16" ht="12" x14ac:dyDescent="0.2">
      <c r="C34" s="239"/>
      <c r="D34" s="239"/>
      <c r="E34" s="239"/>
      <c r="F34" s="239"/>
      <c r="G34" s="240"/>
      <c r="H34" s="240"/>
      <c r="I34" s="240"/>
      <c r="J34" s="240"/>
      <c r="K34" s="240"/>
      <c r="L34" s="240"/>
      <c r="M34" s="240"/>
      <c r="N34" s="240"/>
      <c r="O34" s="240"/>
      <c r="P34" s="241"/>
    </row>
    <row r="35" spans="3:16" ht="12" x14ac:dyDescent="0.2">
      <c r="C35" s="239"/>
      <c r="D35" s="239"/>
      <c r="E35" s="239"/>
      <c r="F35" s="239"/>
      <c r="G35" s="240"/>
      <c r="H35" s="240"/>
      <c r="I35" s="240"/>
      <c r="J35" s="240"/>
      <c r="K35" s="240"/>
      <c r="L35" s="240"/>
      <c r="M35" s="240"/>
      <c r="N35" s="240"/>
      <c r="O35" s="240"/>
      <c r="P35" s="241"/>
    </row>
    <row r="36" spans="3:16" ht="12" x14ac:dyDescent="0.2">
      <c r="C36" s="239"/>
      <c r="D36" s="239"/>
      <c r="E36" s="239"/>
      <c r="F36" s="239"/>
      <c r="G36" s="240"/>
      <c r="H36" s="240"/>
      <c r="I36" s="240"/>
      <c r="J36" s="240"/>
      <c r="K36" s="240"/>
      <c r="L36" s="240"/>
      <c r="M36" s="240"/>
      <c r="N36" s="240"/>
      <c r="O36" s="240"/>
      <c r="P36" s="241"/>
    </row>
    <row r="37" spans="3:16" ht="12" x14ac:dyDescent="0.2">
      <c r="C37" s="239"/>
      <c r="D37" s="239"/>
      <c r="E37" s="239"/>
      <c r="F37" s="239"/>
      <c r="G37" s="240"/>
      <c r="H37" s="240"/>
      <c r="I37" s="240"/>
      <c r="J37" s="240"/>
      <c r="K37" s="240"/>
      <c r="L37" s="240"/>
      <c r="M37" s="240"/>
      <c r="N37" s="240"/>
      <c r="O37" s="240"/>
      <c r="P37" s="241"/>
    </row>
    <row r="38" spans="3:16" ht="12" x14ac:dyDescent="0.2">
      <c r="C38" s="239"/>
      <c r="D38" s="239"/>
      <c r="E38" s="239"/>
      <c r="F38" s="239"/>
      <c r="G38" s="240"/>
      <c r="H38" s="240"/>
      <c r="I38" s="240"/>
      <c r="J38" s="240"/>
      <c r="K38" s="240"/>
      <c r="L38" s="240"/>
      <c r="M38" s="240"/>
      <c r="N38" s="240"/>
      <c r="O38" s="240"/>
      <c r="P38" s="241"/>
    </row>
  </sheetData>
  <mergeCells count="2">
    <mergeCell ref="A1:F1"/>
    <mergeCell ref="J1:K1"/>
  </mergeCells>
  <hyperlinks>
    <hyperlink ref="G1" location="Inventory!A1" display="Inventory" xr:uid="{00000000-0004-0000-0300-000000000000}"/>
  </hyperlinks>
  <pageMargins left="0.75" right="0.75" top="1" bottom="1" header="0.5" footer="0.5"/>
  <pageSetup scale="54"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GridLines="0" workbookViewId="0">
      <selection activeCell="C1" sqref="C1"/>
    </sheetView>
  </sheetViews>
  <sheetFormatPr defaultRowHeight="11.25" x14ac:dyDescent="0.2"/>
  <cols>
    <col min="1" max="1" width="8.85546875" style="98" customWidth="1"/>
    <col min="2" max="2" width="12.140625" style="100" customWidth="1"/>
    <col min="3" max="3" width="51.7109375" style="100" bestFit="1" customWidth="1"/>
    <col min="4" max="4" width="5.7109375" style="100" customWidth="1"/>
    <col min="5" max="14" width="5.7109375" style="98" customWidth="1"/>
    <col min="15" max="256" width="9.140625" style="98"/>
    <col min="257" max="257" width="12.140625" style="98" customWidth="1"/>
    <col min="258" max="258" width="30.85546875" style="98" bestFit="1" customWidth="1"/>
    <col min="259" max="259" width="10.5703125" style="98" bestFit="1" customWidth="1"/>
    <col min="260" max="260" width="16.7109375" style="98" bestFit="1" customWidth="1"/>
    <col min="261" max="261" width="17.28515625" style="98" bestFit="1" customWidth="1"/>
    <col min="262" max="262" width="17.28515625" style="98" customWidth="1"/>
    <col min="263" max="263" width="14.85546875" style="98" bestFit="1" customWidth="1"/>
    <col min="264" max="264" width="17.28515625" style="98" bestFit="1" customWidth="1"/>
    <col min="265" max="265" width="14.85546875" style="98" bestFit="1" customWidth="1"/>
    <col min="266" max="266" width="13.7109375" style="98" bestFit="1" customWidth="1"/>
    <col min="267" max="267" width="13.5703125" style="98" bestFit="1" customWidth="1"/>
    <col min="268" max="269" width="3.5703125" style="98" bestFit="1" customWidth="1"/>
    <col min="270" max="512" width="9.140625" style="98"/>
    <col min="513" max="513" width="12.140625" style="98" customWidth="1"/>
    <col min="514" max="514" width="30.85546875" style="98" bestFit="1" customWidth="1"/>
    <col min="515" max="515" width="10.5703125" style="98" bestFit="1" customWidth="1"/>
    <col min="516" max="516" width="16.7109375" style="98" bestFit="1" customWidth="1"/>
    <col min="517" max="517" width="17.28515625" style="98" bestFit="1" customWidth="1"/>
    <col min="518" max="518" width="17.28515625" style="98" customWidth="1"/>
    <col min="519" max="519" width="14.85546875" style="98" bestFit="1" customWidth="1"/>
    <col min="520" max="520" width="17.28515625" style="98" bestFit="1" customWidth="1"/>
    <col min="521" max="521" width="14.85546875" style="98" bestFit="1" customWidth="1"/>
    <col min="522" max="522" width="13.7109375" style="98" bestFit="1" customWidth="1"/>
    <col min="523" max="523" width="13.5703125" style="98" bestFit="1" customWidth="1"/>
    <col min="524" max="525" width="3.5703125" style="98" bestFit="1" customWidth="1"/>
    <col min="526" max="768" width="9.140625" style="98"/>
    <col min="769" max="769" width="12.140625" style="98" customWidth="1"/>
    <col min="770" max="770" width="30.85546875" style="98" bestFit="1" customWidth="1"/>
    <col min="771" max="771" width="10.5703125" style="98" bestFit="1" customWidth="1"/>
    <col min="772" max="772" width="16.7109375" style="98" bestFit="1" customWidth="1"/>
    <col min="773" max="773" width="17.28515625" style="98" bestFit="1" customWidth="1"/>
    <col min="774" max="774" width="17.28515625" style="98" customWidth="1"/>
    <col min="775" max="775" width="14.85546875" style="98" bestFit="1" customWidth="1"/>
    <col min="776" max="776" width="17.28515625" style="98" bestFit="1" customWidth="1"/>
    <col min="777" max="777" width="14.85546875" style="98" bestFit="1" customWidth="1"/>
    <col min="778" max="778" width="13.7109375" style="98" bestFit="1" customWidth="1"/>
    <col min="779" max="779" width="13.5703125" style="98" bestFit="1" customWidth="1"/>
    <col min="780" max="781" width="3.5703125" style="98" bestFit="1" customWidth="1"/>
    <col min="782" max="1024" width="9.140625" style="98"/>
    <col min="1025" max="1025" width="12.140625" style="98" customWidth="1"/>
    <col min="1026" max="1026" width="30.85546875" style="98" bestFit="1" customWidth="1"/>
    <col min="1027" max="1027" width="10.5703125" style="98" bestFit="1" customWidth="1"/>
    <col min="1028" max="1028" width="16.7109375" style="98" bestFit="1" customWidth="1"/>
    <col min="1029" max="1029" width="17.28515625" style="98" bestFit="1" customWidth="1"/>
    <col min="1030" max="1030" width="17.28515625" style="98" customWidth="1"/>
    <col min="1031" max="1031" width="14.85546875" style="98" bestFit="1" customWidth="1"/>
    <col min="1032" max="1032" width="17.28515625" style="98" bestFit="1" customWidth="1"/>
    <col min="1033" max="1033" width="14.85546875" style="98" bestFit="1" customWidth="1"/>
    <col min="1034" max="1034" width="13.7109375" style="98" bestFit="1" customWidth="1"/>
    <col min="1035" max="1035" width="13.5703125" style="98" bestFit="1" customWidth="1"/>
    <col min="1036" max="1037" width="3.5703125" style="98" bestFit="1" customWidth="1"/>
    <col min="1038" max="1280" width="9.140625" style="98"/>
    <col min="1281" max="1281" width="12.140625" style="98" customWidth="1"/>
    <col min="1282" max="1282" width="30.85546875" style="98" bestFit="1" customWidth="1"/>
    <col min="1283" max="1283" width="10.5703125" style="98" bestFit="1" customWidth="1"/>
    <col min="1284" max="1284" width="16.7109375" style="98" bestFit="1" customWidth="1"/>
    <col min="1285" max="1285" width="17.28515625" style="98" bestFit="1" customWidth="1"/>
    <col min="1286" max="1286" width="17.28515625" style="98" customWidth="1"/>
    <col min="1287" max="1287" width="14.85546875" style="98" bestFit="1" customWidth="1"/>
    <col min="1288" max="1288" width="17.28515625" style="98" bestFit="1" customWidth="1"/>
    <col min="1289" max="1289" width="14.85546875" style="98" bestFit="1" customWidth="1"/>
    <col min="1290" max="1290" width="13.7109375" style="98" bestFit="1" customWidth="1"/>
    <col min="1291" max="1291" width="13.5703125" style="98" bestFit="1" customWidth="1"/>
    <col min="1292" max="1293" width="3.5703125" style="98" bestFit="1" customWidth="1"/>
    <col min="1294" max="1536" width="9.140625" style="98"/>
    <col min="1537" max="1537" width="12.140625" style="98" customWidth="1"/>
    <col min="1538" max="1538" width="30.85546875" style="98" bestFit="1" customWidth="1"/>
    <col min="1539" max="1539" width="10.5703125" style="98" bestFit="1" customWidth="1"/>
    <col min="1540" max="1540" width="16.7109375" style="98" bestFit="1" customWidth="1"/>
    <col min="1541" max="1541" width="17.28515625" style="98" bestFit="1" customWidth="1"/>
    <col min="1542" max="1542" width="17.28515625" style="98" customWidth="1"/>
    <col min="1543" max="1543" width="14.85546875" style="98" bestFit="1" customWidth="1"/>
    <col min="1544" max="1544" width="17.28515625" style="98" bestFit="1" customWidth="1"/>
    <col min="1545" max="1545" width="14.85546875" style="98" bestFit="1" customWidth="1"/>
    <col min="1546" max="1546" width="13.7109375" style="98" bestFit="1" customWidth="1"/>
    <col min="1547" max="1547" width="13.5703125" style="98" bestFit="1" customWidth="1"/>
    <col min="1548" max="1549" width="3.5703125" style="98" bestFit="1" customWidth="1"/>
    <col min="1550" max="1792" width="9.140625" style="98"/>
    <col min="1793" max="1793" width="12.140625" style="98" customWidth="1"/>
    <col min="1794" max="1794" width="30.85546875" style="98" bestFit="1" customWidth="1"/>
    <col min="1795" max="1795" width="10.5703125" style="98" bestFit="1" customWidth="1"/>
    <col min="1796" max="1796" width="16.7109375" style="98" bestFit="1" customWidth="1"/>
    <col min="1797" max="1797" width="17.28515625" style="98" bestFit="1" customWidth="1"/>
    <col min="1798" max="1798" width="17.28515625" style="98" customWidth="1"/>
    <col min="1799" max="1799" width="14.85546875" style="98" bestFit="1" customWidth="1"/>
    <col min="1800" max="1800" width="17.28515625" style="98" bestFit="1" customWidth="1"/>
    <col min="1801" max="1801" width="14.85546875" style="98" bestFit="1" customWidth="1"/>
    <col min="1802" max="1802" width="13.7109375" style="98" bestFit="1" customWidth="1"/>
    <col min="1803" max="1803" width="13.5703125" style="98" bestFit="1" customWidth="1"/>
    <col min="1804" max="1805" width="3.5703125" style="98" bestFit="1" customWidth="1"/>
    <col min="1806" max="2048" width="9.140625" style="98"/>
    <col min="2049" max="2049" width="12.140625" style="98" customWidth="1"/>
    <col min="2050" max="2050" width="30.85546875" style="98" bestFit="1" customWidth="1"/>
    <col min="2051" max="2051" width="10.5703125" style="98" bestFit="1" customWidth="1"/>
    <col min="2052" max="2052" width="16.7109375" style="98" bestFit="1" customWidth="1"/>
    <col min="2053" max="2053" width="17.28515625" style="98" bestFit="1" customWidth="1"/>
    <col min="2054" max="2054" width="17.28515625" style="98" customWidth="1"/>
    <col min="2055" max="2055" width="14.85546875" style="98" bestFit="1" customWidth="1"/>
    <col min="2056" max="2056" width="17.28515625" style="98" bestFit="1" customWidth="1"/>
    <col min="2057" max="2057" width="14.85546875" style="98" bestFit="1" customWidth="1"/>
    <col min="2058" max="2058" width="13.7109375" style="98" bestFit="1" customWidth="1"/>
    <col min="2059" max="2059" width="13.5703125" style="98" bestFit="1" customWidth="1"/>
    <col min="2060" max="2061" width="3.5703125" style="98" bestFit="1" customWidth="1"/>
    <col min="2062" max="2304" width="9.140625" style="98"/>
    <col min="2305" max="2305" width="12.140625" style="98" customWidth="1"/>
    <col min="2306" max="2306" width="30.85546875" style="98" bestFit="1" customWidth="1"/>
    <col min="2307" max="2307" width="10.5703125" style="98" bestFit="1" customWidth="1"/>
    <col min="2308" max="2308" width="16.7109375" style="98" bestFit="1" customWidth="1"/>
    <col min="2309" max="2309" width="17.28515625" style="98" bestFit="1" customWidth="1"/>
    <col min="2310" max="2310" width="17.28515625" style="98" customWidth="1"/>
    <col min="2311" max="2311" width="14.85546875" style="98" bestFit="1" customWidth="1"/>
    <col min="2312" max="2312" width="17.28515625" style="98" bestFit="1" customWidth="1"/>
    <col min="2313" max="2313" width="14.85546875" style="98" bestFit="1" customWidth="1"/>
    <col min="2314" max="2314" width="13.7109375" style="98" bestFit="1" customWidth="1"/>
    <col min="2315" max="2315" width="13.5703125" style="98" bestFit="1" customWidth="1"/>
    <col min="2316" max="2317" width="3.5703125" style="98" bestFit="1" customWidth="1"/>
    <col min="2318" max="2560" width="9.140625" style="98"/>
    <col min="2561" max="2561" width="12.140625" style="98" customWidth="1"/>
    <col min="2562" max="2562" width="30.85546875" style="98" bestFit="1" customWidth="1"/>
    <col min="2563" max="2563" width="10.5703125" style="98" bestFit="1" customWidth="1"/>
    <col min="2564" max="2564" width="16.7109375" style="98" bestFit="1" customWidth="1"/>
    <col min="2565" max="2565" width="17.28515625" style="98" bestFit="1" customWidth="1"/>
    <col min="2566" max="2566" width="17.28515625" style="98" customWidth="1"/>
    <col min="2567" max="2567" width="14.85546875" style="98" bestFit="1" customWidth="1"/>
    <col min="2568" max="2568" width="17.28515625" style="98" bestFit="1" customWidth="1"/>
    <col min="2569" max="2569" width="14.85546875" style="98" bestFit="1" customWidth="1"/>
    <col min="2570" max="2570" width="13.7109375" style="98" bestFit="1" customWidth="1"/>
    <col min="2571" max="2571" width="13.5703125" style="98" bestFit="1" customWidth="1"/>
    <col min="2572" max="2573" width="3.5703125" style="98" bestFit="1" customWidth="1"/>
    <col min="2574" max="2816" width="9.140625" style="98"/>
    <col min="2817" max="2817" width="12.140625" style="98" customWidth="1"/>
    <col min="2818" max="2818" width="30.85546875" style="98" bestFit="1" customWidth="1"/>
    <col min="2819" max="2819" width="10.5703125" style="98" bestFit="1" customWidth="1"/>
    <col min="2820" max="2820" width="16.7109375" style="98" bestFit="1" customWidth="1"/>
    <col min="2821" max="2821" width="17.28515625" style="98" bestFit="1" customWidth="1"/>
    <col min="2822" max="2822" width="17.28515625" style="98" customWidth="1"/>
    <col min="2823" max="2823" width="14.85546875" style="98" bestFit="1" customWidth="1"/>
    <col min="2824" max="2824" width="17.28515625" style="98" bestFit="1" customWidth="1"/>
    <col min="2825" max="2825" width="14.85546875" style="98" bestFit="1" customWidth="1"/>
    <col min="2826" max="2826" width="13.7109375" style="98" bestFit="1" customWidth="1"/>
    <col min="2827" max="2827" width="13.5703125" style="98" bestFit="1" customWidth="1"/>
    <col min="2828" max="2829" width="3.5703125" style="98" bestFit="1" customWidth="1"/>
    <col min="2830" max="3072" width="9.140625" style="98"/>
    <col min="3073" max="3073" width="12.140625" style="98" customWidth="1"/>
    <col min="3074" max="3074" width="30.85546875" style="98" bestFit="1" customWidth="1"/>
    <col min="3075" max="3075" width="10.5703125" style="98" bestFit="1" customWidth="1"/>
    <col min="3076" max="3076" width="16.7109375" style="98" bestFit="1" customWidth="1"/>
    <col min="3077" max="3077" width="17.28515625" style="98" bestFit="1" customWidth="1"/>
    <col min="3078" max="3078" width="17.28515625" style="98" customWidth="1"/>
    <col min="3079" max="3079" width="14.85546875" style="98" bestFit="1" customWidth="1"/>
    <col min="3080" max="3080" width="17.28515625" style="98" bestFit="1" customWidth="1"/>
    <col min="3081" max="3081" width="14.85546875" style="98" bestFit="1" customWidth="1"/>
    <col min="3082" max="3082" width="13.7109375" style="98" bestFit="1" customWidth="1"/>
    <col min="3083" max="3083" width="13.5703125" style="98" bestFit="1" customWidth="1"/>
    <col min="3084" max="3085" width="3.5703125" style="98" bestFit="1" customWidth="1"/>
    <col min="3086" max="3328" width="9.140625" style="98"/>
    <col min="3329" max="3329" width="12.140625" style="98" customWidth="1"/>
    <col min="3330" max="3330" width="30.85546875" style="98" bestFit="1" customWidth="1"/>
    <col min="3331" max="3331" width="10.5703125" style="98" bestFit="1" customWidth="1"/>
    <col min="3332" max="3332" width="16.7109375" style="98" bestFit="1" customWidth="1"/>
    <col min="3333" max="3333" width="17.28515625" style="98" bestFit="1" customWidth="1"/>
    <col min="3334" max="3334" width="17.28515625" style="98" customWidth="1"/>
    <col min="3335" max="3335" width="14.85546875" style="98" bestFit="1" customWidth="1"/>
    <col min="3336" max="3336" width="17.28515625" style="98" bestFit="1" customWidth="1"/>
    <col min="3337" max="3337" width="14.85546875" style="98" bestFit="1" customWidth="1"/>
    <col min="3338" max="3338" width="13.7109375" style="98" bestFit="1" customWidth="1"/>
    <col min="3339" max="3339" width="13.5703125" style="98" bestFit="1" customWidth="1"/>
    <col min="3340" max="3341" width="3.5703125" style="98" bestFit="1" customWidth="1"/>
    <col min="3342" max="3584" width="9.140625" style="98"/>
    <col min="3585" max="3585" width="12.140625" style="98" customWidth="1"/>
    <col min="3586" max="3586" width="30.85546875" style="98" bestFit="1" customWidth="1"/>
    <col min="3587" max="3587" width="10.5703125" style="98" bestFit="1" customWidth="1"/>
    <col min="3588" max="3588" width="16.7109375" style="98" bestFit="1" customWidth="1"/>
    <col min="3589" max="3589" width="17.28515625" style="98" bestFit="1" customWidth="1"/>
    <col min="3590" max="3590" width="17.28515625" style="98" customWidth="1"/>
    <col min="3591" max="3591" width="14.85546875" style="98" bestFit="1" customWidth="1"/>
    <col min="3592" max="3592" width="17.28515625" style="98" bestFit="1" customWidth="1"/>
    <col min="3593" max="3593" width="14.85546875" style="98" bestFit="1" customWidth="1"/>
    <col min="3594" max="3594" width="13.7109375" style="98" bestFit="1" customWidth="1"/>
    <col min="3595" max="3595" width="13.5703125" style="98" bestFit="1" customWidth="1"/>
    <col min="3596" max="3597" width="3.5703125" style="98" bestFit="1" customWidth="1"/>
    <col min="3598" max="3840" width="9.140625" style="98"/>
    <col min="3841" max="3841" width="12.140625" style="98" customWidth="1"/>
    <col min="3842" max="3842" width="30.85546875" style="98" bestFit="1" customWidth="1"/>
    <col min="3843" max="3843" width="10.5703125" style="98" bestFit="1" customWidth="1"/>
    <col min="3844" max="3844" width="16.7109375" style="98" bestFit="1" customWidth="1"/>
    <col min="3845" max="3845" width="17.28515625" style="98" bestFit="1" customWidth="1"/>
    <col min="3846" max="3846" width="17.28515625" style="98" customWidth="1"/>
    <col min="3847" max="3847" width="14.85546875" style="98" bestFit="1" customWidth="1"/>
    <col min="3848" max="3848" width="17.28515625" style="98" bestFit="1" customWidth="1"/>
    <col min="3849" max="3849" width="14.85546875" style="98" bestFit="1" customWidth="1"/>
    <col min="3850" max="3850" width="13.7109375" style="98" bestFit="1" customWidth="1"/>
    <col min="3851" max="3851" width="13.5703125" style="98" bestFit="1" customWidth="1"/>
    <col min="3852" max="3853" width="3.5703125" style="98" bestFit="1" customWidth="1"/>
    <col min="3854" max="4096" width="9.140625" style="98"/>
    <col min="4097" max="4097" width="12.140625" style="98" customWidth="1"/>
    <col min="4098" max="4098" width="30.85546875" style="98" bestFit="1" customWidth="1"/>
    <col min="4099" max="4099" width="10.5703125" style="98" bestFit="1" customWidth="1"/>
    <col min="4100" max="4100" width="16.7109375" style="98" bestFit="1" customWidth="1"/>
    <col min="4101" max="4101" width="17.28515625" style="98" bestFit="1" customWidth="1"/>
    <col min="4102" max="4102" width="17.28515625" style="98" customWidth="1"/>
    <col min="4103" max="4103" width="14.85546875" style="98" bestFit="1" customWidth="1"/>
    <col min="4104" max="4104" width="17.28515625" style="98" bestFit="1" customWidth="1"/>
    <col min="4105" max="4105" width="14.85546875" style="98" bestFit="1" customWidth="1"/>
    <col min="4106" max="4106" width="13.7109375" style="98" bestFit="1" customWidth="1"/>
    <col min="4107" max="4107" width="13.5703125" style="98" bestFit="1" customWidth="1"/>
    <col min="4108" max="4109" width="3.5703125" style="98" bestFit="1" customWidth="1"/>
    <col min="4110" max="4352" width="9.140625" style="98"/>
    <col min="4353" max="4353" width="12.140625" style="98" customWidth="1"/>
    <col min="4354" max="4354" width="30.85546875" style="98" bestFit="1" customWidth="1"/>
    <col min="4355" max="4355" width="10.5703125" style="98" bestFit="1" customWidth="1"/>
    <col min="4356" max="4356" width="16.7109375" style="98" bestFit="1" customWidth="1"/>
    <col min="4357" max="4357" width="17.28515625" style="98" bestFit="1" customWidth="1"/>
    <col min="4358" max="4358" width="17.28515625" style="98" customWidth="1"/>
    <col min="4359" max="4359" width="14.85546875" style="98" bestFit="1" customWidth="1"/>
    <col min="4360" max="4360" width="17.28515625" style="98" bestFit="1" customWidth="1"/>
    <col min="4361" max="4361" width="14.85546875" style="98" bestFit="1" customWidth="1"/>
    <col min="4362" max="4362" width="13.7109375" style="98" bestFit="1" customWidth="1"/>
    <col min="4363" max="4363" width="13.5703125" style="98" bestFit="1" customWidth="1"/>
    <col min="4364" max="4365" width="3.5703125" style="98" bestFit="1" customWidth="1"/>
    <col min="4366" max="4608" width="9.140625" style="98"/>
    <col min="4609" max="4609" width="12.140625" style="98" customWidth="1"/>
    <col min="4610" max="4610" width="30.85546875" style="98" bestFit="1" customWidth="1"/>
    <col min="4611" max="4611" width="10.5703125" style="98" bestFit="1" customWidth="1"/>
    <col min="4612" max="4612" width="16.7109375" style="98" bestFit="1" customWidth="1"/>
    <col min="4613" max="4613" width="17.28515625" style="98" bestFit="1" customWidth="1"/>
    <col min="4614" max="4614" width="17.28515625" style="98" customWidth="1"/>
    <col min="4615" max="4615" width="14.85546875" style="98" bestFit="1" customWidth="1"/>
    <col min="4616" max="4616" width="17.28515625" style="98" bestFit="1" customWidth="1"/>
    <col min="4617" max="4617" width="14.85546875" style="98" bestFit="1" customWidth="1"/>
    <col min="4618" max="4618" width="13.7109375" style="98" bestFit="1" customWidth="1"/>
    <col min="4619" max="4619" width="13.5703125" style="98" bestFit="1" customWidth="1"/>
    <col min="4620" max="4621" width="3.5703125" style="98" bestFit="1" customWidth="1"/>
    <col min="4622" max="4864" width="9.140625" style="98"/>
    <col min="4865" max="4865" width="12.140625" style="98" customWidth="1"/>
    <col min="4866" max="4866" width="30.85546875" style="98" bestFit="1" customWidth="1"/>
    <col min="4867" max="4867" width="10.5703125" style="98" bestFit="1" customWidth="1"/>
    <col min="4868" max="4868" width="16.7109375" style="98" bestFit="1" customWidth="1"/>
    <col min="4869" max="4869" width="17.28515625" style="98" bestFit="1" customWidth="1"/>
    <col min="4870" max="4870" width="17.28515625" style="98" customWidth="1"/>
    <col min="4871" max="4871" width="14.85546875" style="98" bestFit="1" customWidth="1"/>
    <col min="4872" max="4872" width="17.28515625" style="98" bestFit="1" customWidth="1"/>
    <col min="4873" max="4873" width="14.85546875" style="98" bestFit="1" customWidth="1"/>
    <col min="4874" max="4874" width="13.7109375" style="98" bestFit="1" customWidth="1"/>
    <col min="4875" max="4875" width="13.5703125" style="98" bestFit="1" customWidth="1"/>
    <col min="4876" max="4877" width="3.5703125" style="98" bestFit="1" customWidth="1"/>
    <col min="4878" max="5120" width="9.140625" style="98"/>
    <col min="5121" max="5121" width="12.140625" style="98" customWidth="1"/>
    <col min="5122" max="5122" width="30.85546875" style="98" bestFit="1" customWidth="1"/>
    <col min="5123" max="5123" width="10.5703125" style="98" bestFit="1" customWidth="1"/>
    <col min="5124" max="5124" width="16.7109375" style="98" bestFit="1" customWidth="1"/>
    <col min="5125" max="5125" width="17.28515625" style="98" bestFit="1" customWidth="1"/>
    <col min="5126" max="5126" width="17.28515625" style="98" customWidth="1"/>
    <col min="5127" max="5127" width="14.85546875" style="98" bestFit="1" customWidth="1"/>
    <col min="5128" max="5128" width="17.28515625" style="98" bestFit="1" customWidth="1"/>
    <col min="5129" max="5129" width="14.85546875" style="98" bestFit="1" customWidth="1"/>
    <col min="5130" max="5130" width="13.7109375" style="98" bestFit="1" customWidth="1"/>
    <col min="5131" max="5131" width="13.5703125" style="98" bestFit="1" customWidth="1"/>
    <col min="5132" max="5133" width="3.5703125" style="98" bestFit="1" customWidth="1"/>
    <col min="5134" max="5376" width="9.140625" style="98"/>
    <col min="5377" max="5377" width="12.140625" style="98" customWidth="1"/>
    <col min="5378" max="5378" width="30.85546875" style="98" bestFit="1" customWidth="1"/>
    <col min="5379" max="5379" width="10.5703125" style="98" bestFit="1" customWidth="1"/>
    <col min="5380" max="5380" width="16.7109375" style="98" bestFit="1" customWidth="1"/>
    <col min="5381" max="5381" width="17.28515625" style="98" bestFit="1" customWidth="1"/>
    <col min="5382" max="5382" width="17.28515625" style="98" customWidth="1"/>
    <col min="5383" max="5383" width="14.85546875" style="98" bestFit="1" customWidth="1"/>
    <col min="5384" max="5384" width="17.28515625" style="98" bestFit="1" customWidth="1"/>
    <col min="5385" max="5385" width="14.85546875" style="98" bestFit="1" customWidth="1"/>
    <col min="5386" max="5386" width="13.7109375" style="98" bestFit="1" customWidth="1"/>
    <col min="5387" max="5387" width="13.5703125" style="98" bestFit="1" customWidth="1"/>
    <col min="5388" max="5389" width="3.5703125" style="98" bestFit="1" customWidth="1"/>
    <col min="5390" max="5632" width="9.140625" style="98"/>
    <col min="5633" max="5633" width="12.140625" style="98" customWidth="1"/>
    <col min="5634" max="5634" width="30.85546875" style="98" bestFit="1" customWidth="1"/>
    <col min="5635" max="5635" width="10.5703125" style="98" bestFit="1" customWidth="1"/>
    <col min="5636" max="5636" width="16.7109375" style="98" bestFit="1" customWidth="1"/>
    <col min="5637" max="5637" width="17.28515625" style="98" bestFit="1" customWidth="1"/>
    <col min="5638" max="5638" width="17.28515625" style="98" customWidth="1"/>
    <col min="5639" max="5639" width="14.85546875" style="98" bestFit="1" customWidth="1"/>
    <col min="5640" max="5640" width="17.28515625" style="98" bestFit="1" customWidth="1"/>
    <col min="5641" max="5641" width="14.85546875" style="98" bestFit="1" customWidth="1"/>
    <col min="5642" max="5642" width="13.7109375" style="98" bestFit="1" customWidth="1"/>
    <col min="5643" max="5643" width="13.5703125" style="98" bestFit="1" customWidth="1"/>
    <col min="5644" max="5645" width="3.5703125" style="98" bestFit="1" customWidth="1"/>
    <col min="5646" max="5888" width="9.140625" style="98"/>
    <col min="5889" max="5889" width="12.140625" style="98" customWidth="1"/>
    <col min="5890" max="5890" width="30.85546875" style="98" bestFit="1" customWidth="1"/>
    <col min="5891" max="5891" width="10.5703125" style="98" bestFit="1" customWidth="1"/>
    <col min="5892" max="5892" width="16.7109375" style="98" bestFit="1" customWidth="1"/>
    <col min="5893" max="5893" width="17.28515625" style="98" bestFit="1" customWidth="1"/>
    <col min="5894" max="5894" width="17.28515625" style="98" customWidth="1"/>
    <col min="5895" max="5895" width="14.85546875" style="98" bestFit="1" customWidth="1"/>
    <col min="5896" max="5896" width="17.28515625" style="98" bestFit="1" customWidth="1"/>
    <col min="5897" max="5897" width="14.85546875" style="98" bestFit="1" customWidth="1"/>
    <col min="5898" max="5898" width="13.7109375" style="98" bestFit="1" customWidth="1"/>
    <col min="5899" max="5899" width="13.5703125" style="98" bestFit="1" customWidth="1"/>
    <col min="5900" max="5901" width="3.5703125" style="98" bestFit="1" customWidth="1"/>
    <col min="5902" max="6144" width="9.140625" style="98"/>
    <col min="6145" max="6145" width="12.140625" style="98" customWidth="1"/>
    <col min="6146" max="6146" width="30.85546875" style="98" bestFit="1" customWidth="1"/>
    <col min="6147" max="6147" width="10.5703125" style="98" bestFit="1" customWidth="1"/>
    <col min="6148" max="6148" width="16.7109375" style="98" bestFit="1" customWidth="1"/>
    <col min="6149" max="6149" width="17.28515625" style="98" bestFit="1" customWidth="1"/>
    <col min="6150" max="6150" width="17.28515625" style="98" customWidth="1"/>
    <col min="6151" max="6151" width="14.85546875" style="98" bestFit="1" customWidth="1"/>
    <col min="6152" max="6152" width="17.28515625" style="98" bestFit="1" customWidth="1"/>
    <col min="6153" max="6153" width="14.85546875" style="98" bestFit="1" customWidth="1"/>
    <col min="6154" max="6154" width="13.7109375" style="98" bestFit="1" customWidth="1"/>
    <col min="6155" max="6155" width="13.5703125" style="98" bestFit="1" customWidth="1"/>
    <col min="6156" max="6157" width="3.5703125" style="98" bestFit="1" customWidth="1"/>
    <col min="6158" max="6400" width="9.140625" style="98"/>
    <col min="6401" max="6401" width="12.140625" style="98" customWidth="1"/>
    <col min="6402" max="6402" width="30.85546875" style="98" bestFit="1" customWidth="1"/>
    <col min="6403" max="6403" width="10.5703125" style="98" bestFit="1" customWidth="1"/>
    <col min="6404" max="6404" width="16.7109375" style="98" bestFit="1" customWidth="1"/>
    <col min="6405" max="6405" width="17.28515625" style="98" bestFit="1" customWidth="1"/>
    <col min="6406" max="6406" width="17.28515625" style="98" customWidth="1"/>
    <col min="6407" max="6407" width="14.85546875" style="98" bestFit="1" customWidth="1"/>
    <col min="6408" max="6408" width="17.28515625" style="98" bestFit="1" customWidth="1"/>
    <col min="6409" max="6409" width="14.85546875" style="98" bestFit="1" customWidth="1"/>
    <col min="6410" max="6410" width="13.7109375" style="98" bestFit="1" customWidth="1"/>
    <col min="6411" max="6411" width="13.5703125" style="98" bestFit="1" customWidth="1"/>
    <col min="6412" max="6413" width="3.5703125" style="98" bestFit="1" customWidth="1"/>
    <col min="6414" max="6656" width="9.140625" style="98"/>
    <col min="6657" max="6657" width="12.140625" style="98" customWidth="1"/>
    <col min="6658" max="6658" width="30.85546875" style="98" bestFit="1" customWidth="1"/>
    <col min="6659" max="6659" width="10.5703125" style="98" bestFit="1" customWidth="1"/>
    <col min="6660" max="6660" width="16.7109375" style="98" bestFit="1" customWidth="1"/>
    <col min="6661" max="6661" width="17.28515625" style="98" bestFit="1" customWidth="1"/>
    <col min="6662" max="6662" width="17.28515625" style="98" customWidth="1"/>
    <col min="6663" max="6663" width="14.85546875" style="98" bestFit="1" customWidth="1"/>
    <col min="6664" max="6664" width="17.28515625" style="98" bestFit="1" customWidth="1"/>
    <col min="6665" max="6665" width="14.85546875" style="98" bestFit="1" customWidth="1"/>
    <col min="6666" max="6666" width="13.7109375" style="98" bestFit="1" customWidth="1"/>
    <col min="6667" max="6667" width="13.5703125" style="98" bestFit="1" customWidth="1"/>
    <col min="6668" max="6669" width="3.5703125" style="98" bestFit="1" customWidth="1"/>
    <col min="6670" max="6912" width="9.140625" style="98"/>
    <col min="6913" max="6913" width="12.140625" style="98" customWidth="1"/>
    <col min="6914" max="6914" width="30.85546875" style="98" bestFit="1" customWidth="1"/>
    <col min="6915" max="6915" width="10.5703125" style="98" bestFit="1" customWidth="1"/>
    <col min="6916" max="6916" width="16.7109375" style="98" bestFit="1" customWidth="1"/>
    <col min="6917" max="6917" width="17.28515625" style="98" bestFit="1" customWidth="1"/>
    <col min="6918" max="6918" width="17.28515625" style="98" customWidth="1"/>
    <col min="6919" max="6919" width="14.85546875" style="98" bestFit="1" customWidth="1"/>
    <col min="6920" max="6920" width="17.28515625" style="98" bestFit="1" customWidth="1"/>
    <col min="6921" max="6921" width="14.85546875" style="98" bestFit="1" customWidth="1"/>
    <col min="6922" max="6922" width="13.7109375" style="98" bestFit="1" customWidth="1"/>
    <col min="6923" max="6923" width="13.5703125" style="98" bestFit="1" customWidth="1"/>
    <col min="6924" max="6925" width="3.5703125" style="98" bestFit="1" customWidth="1"/>
    <col min="6926" max="7168" width="9.140625" style="98"/>
    <col min="7169" max="7169" width="12.140625" style="98" customWidth="1"/>
    <col min="7170" max="7170" width="30.85546875" style="98" bestFit="1" customWidth="1"/>
    <col min="7171" max="7171" width="10.5703125" style="98" bestFit="1" customWidth="1"/>
    <col min="7172" max="7172" width="16.7109375" style="98" bestFit="1" customWidth="1"/>
    <col min="7173" max="7173" width="17.28515625" style="98" bestFit="1" customWidth="1"/>
    <col min="7174" max="7174" width="17.28515625" style="98" customWidth="1"/>
    <col min="7175" max="7175" width="14.85546875" style="98" bestFit="1" customWidth="1"/>
    <col min="7176" max="7176" width="17.28515625" style="98" bestFit="1" customWidth="1"/>
    <col min="7177" max="7177" width="14.85546875" style="98" bestFit="1" customWidth="1"/>
    <col min="7178" max="7178" width="13.7109375" style="98" bestFit="1" customWidth="1"/>
    <col min="7179" max="7179" width="13.5703125" style="98" bestFit="1" customWidth="1"/>
    <col min="7180" max="7181" width="3.5703125" style="98" bestFit="1" customWidth="1"/>
    <col min="7182" max="7424" width="9.140625" style="98"/>
    <col min="7425" max="7425" width="12.140625" style="98" customWidth="1"/>
    <col min="7426" max="7426" width="30.85546875" style="98" bestFit="1" customWidth="1"/>
    <col min="7427" max="7427" width="10.5703125" style="98" bestFit="1" customWidth="1"/>
    <col min="7428" max="7428" width="16.7109375" style="98" bestFit="1" customWidth="1"/>
    <col min="7429" max="7429" width="17.28515625" style="98" bestFit="1" customWidth="1"/>
    <col min="7430" max="7430" width="17.28515625" style="98" customWidth="1"/>
    <col min="7431" max="7431" width="14.85546875" style="98" bestFit="1" customWidth="1"/>
    <col min="7432" max="7432" width="17.28515625" style="98" bestFit="1" customWidth="1"/>
    <col min="7433" max="7433" width="14.85546875" style="98" bestFit="1" customWidth="1"/>
    <col min="7434" max="7434" width="13.7109375" style="98" bestFit="1" customWidth="1"/>
    <col min="7435" max="7435" width="13.5703125" style="98" bestFit="1" customWidth="1"/>
    <col min="7436" max="7437" width="3.5703125" style="98" bestFit="1" customWidth="1"/>
    <col min="7438" max="7680" width="9.140625" style="98"/>
    <col min="7681" max="7681" width="12.140625" style="98" customWidth="1"/>
    <col min="7682" max="7682" width="30.85546875" style="98" bestFit="1" customWidth="1"/>
    <col min="7683" max="7683" width="10.5703125" style="98" bestFit="1" customWidth="1"/>
    <col min="7684" max="7684" width="16.7109375" style="98" bestFit="1" customWidth="1"/>
    <col min="7685" max="7685" width="17.28515625" style="98" bestFit="1" customWidth="1"/>
    <col min="7686" max="7686" width="17.28515625" style="98" customWidth="1"/>
    <col min="7687" max="7687" width="14.85546875" style="98" bestFit="1" customWidth="1"/>
    <col min="7688" max="7688" width="17.28515625" style="98" bestFit="1" customWidth="1"/>
    <col min="7689" max="7689" width="14.85546875" style="98" bestFit="1" customWidth="1"/>
    <col min="7690" max="7690" width="13.7109375" style="98" bestFit="1" customWidth="1"/>
    <col min="7691" max="7691" width="13.5703125" style="98" bestFit="1" customWidth="1"/>
    <col min="7692" max="7693" width="3.5703125" style="98" bestFit="1" customWidth="1"/>
    <col min="7694" max="7936" width="9.140625" style="98"/>
    <col min="7937" max="7937" width="12.140625" style="98" customWidth="1"/>
    <col min="7938" max="7938" width="30.85546875" style="98" bestFit="1" customWidth="1"/>
    <col min="7939" max="7939" width="10.5703125" style="98" bestFit="1" customWidth="1"/>
    <col min="7940" max="7940" width="16.7109375" style="98" bestFit="1" customWidth="1"/>
    <col min="7941" max="7941" width="17.28515625" style="98" bestFit="1" customWidth="1"/>
    <col min="7942" max="7942" width="17.28515625" style="98" customWidth="1"/>
    <col min="7943" max="7943" width="14.85546875" style="98" bestFit="1" customWidth="1"/>
    <col min="7944" max="7944" width="17.28515625" style="98" bestFit="1" customWidth="1"/>
    <col min="7945" max="7945" width="14.85546875" style="98" bestFit="1" customWidth="1"/>
    <col min="7946" max="7946" width="13.7109375" style="98" bestFit="1" customWidth="1"/>
    <col min="7947" max="7947" width="13.5703125" style="98" bestFit="1" customWidth="1"/>
    <col min="7948" max="7949" width="3.5703125" style="98" bestFit="1" customWidth="1"/>
    <col min="7950" max="8192" width="9.140625" style="98"/>
    <col min="8193" max="8193" width="12.140625" style="98" customWidth="1"/>
    <col min="8194" max="8194" width="30.85546875" style="98" bestFit="1" customWidth="1"/>
    <col min="8195" max="8195" width="10.5703125" style="98" bestFit="1" customWidth="1"/>
    <col min="8196" max="8196" width="16.7109375" style="98" bestFit="1" customWidth="1"/>
    <col min="8197" max="8197" width="17.28515625" style="98" bestFit="1" customWidth="1"/>
    <col min="8198" max="8198" width="17.28515625" style="98" customWidth="1"/>
    <col min="8199" max="8199" width="14.85546875" style="98" bestFit="1" customWidth="1"/>
    <col min="8200" max="8200" width="17.28515625" style="98" bestFit="1" customWidth="1"/>
    <col min="8201" max="8201" width="14.85546875" style="98" bestFit="1" customWidth="1"/>
    <col min="8202" max="8202" width="13.7109375" style="98" bestFit="1" customWidth="1"/>
    <col min="8203" max="8203" width="13.5703125" style="98" bestFit="1" customWidth="1"/>
    <col min="8204" max="8205" width="3.5703125" style="98" bestFit="1" customWidth="1"/>
    <col min="8206" max="8448" width="9.140625" style="98"/>
    <col min="8449" max="8449" width="12.140625" style="98" customWidth="1"/>
    <col min="8450" max="8450" width="30.85546875" style="98" bestFit="1" customWidth="1"/>
    <col min="8451" max="8451" width="10.5703125" style="98" bestFit="1" customWidth="1"/>
    <col min="8452" max="8452" width="16.7109375" style="98" bestFit="1" customWidth="1"/>
    <col min="8453" max="8453" width="17.28515625" style="98" bestFit="1" customWidth="1"/>
    <col min="8454" max="8454" width="17.28515625" style="98" customWidth="1"/>
    <col min="8455" max="8455" width="14.85546875" style="98" bestFit="1" customWidth="1"/>
    <col min="8456" max="8456" width="17.28515625" style="98" bestFit="1" customWidth="1"/>
    <col min="8457" max="8457" width="14.85546875" style="98" bestFit="1" customWidth="1"/>
    <col min="8458" max="8458" width="13.7109375" style="98" bestFit="1" customWidth="1"/>
    <col min="8459" max="8459" width="13.5703125" style="98" bestFit="1" customWidth="1"/>
    <col min="8460" max="8461" width="3.5703125" style="98" bestFit="1" customWidth="1"/>
    <col min="8462" max="8704" width="9.140625" style="98"/>
    <col min="8705" max="8705" width="12.140625" style="98" customWidth="1"/>
    <col min="8706" max="8706" width="30.85546875" style="98" bestFit="1" customWidth="1"/>
    <col min="8707" max="8707" width="10.5703125" style="98" bestFit="1" customWidth="1"/>
    <col min="8708" max="8708" width="16.7109375" style="98" bestFit="1" customWidth="1"/>
    <col min="8709" max="8709" width="17.28515625" style="98" bestFit="1" customWidth="1"/>
    <col min="8710" max="8710" width="17.28515625" style="98" customWidth="1"/>
    <col min="8711" max="8711" width="14.85546875" style="98" bestFit="1" customWidth="1"/>
    <col min="8712" max="8712" width="17.28515625" style="98" bestFit="1" customWidth="1"/>
    <col min="8713" max="8713" width="14.85546875" style="98" bestFit="1" customWidth="1"/>
    <col min="8714" max="8714" width="13.7109375" style="98" bestFit="1" customWidth="1"/>
    <col min="8715" max="8715" width="13.5703125" style="98" bestFit="1" customWidth="1"/>
    <col min="8716" max="8717" width="3.5703125" style="98" bestFit="1" customWidth="1"/>
    <col min="8718" max="8960" width="9.140625" style="98"/>
    <col min="8961" max="8961" width="12.140625" style="98" customWidth="1"/>
    <col min="8962" max="8962" width="30.85546875" style="98" bestFit="1" customWidth="1"/>
    <col min="8963" max="8963" width="10.5703125" style="98" bestFit="1" customWidth="1"/>
    <col min="8964" max="8964" width="16.7109375" style="98" bestFit="1" customWidth="1"/>
    <col min="8965" max="8965" width="17.28515625" style="98" bestFit="1" customWidth="1"/>
    <col min="8966" max="8966" width="17.28515625" style="98" customWidth="1"/>
    <col min="8967" max="8967" width="14.85546875" style="98" bestFit="1" customWidth="1"/>
    <col min="8968" max="8968" width="17.28515625" style="98" bestFit="1" customWidth="1"/>
    <col min="8969" max="8969" width="14.85546875" style="98" bestFit="1" customWidth="1"/>
    <col min="8970" max="8970" width="13.7109375" style="98" bestFit="1" customWidth="1"/>
    <col min="8971" max="8971" width="13.5703125" style="98" bestFit="1" customWidth="1"/>
    <col min="8972" max="8973" width="3.5703125" style="98" bestFit="1" customWidth="1"/>
    <col min="8974" max="9216" width="9.140625" style="98"/>
    <col min="9217" max="9217" width="12.140625" style="98" customWidth="1"/>
    <col min="9218" max="9218" width="30.85546875" style="98" bestFit="1" customWidth="1"/>
    <col min="9219" max="9219" width="10.5703125" style="98" bestFit="1" customWidth="1"/>
    <col min="9220" max="9220" width="16.7109375" style="98" bestFit="1" customWidth="1"/>
    <col min="9221" max="9221" width="17.28515625" style="98" bestFit="1" customWidth="1"/>
    <col min="9222" max="9222" width="17.28515625" style="98" customWidth="1"/>
    <col min="9223" max="9223" width="14.85546875" style="98" bestFit="1" customWidth="1"/>
    <col min="9224" max="9224" width="17.28515625" style="98" bestFit="1" customWidth="1"/>
    <col min="9225" max="9225" width="14.85546875" style="98" bestFit="1" customWidth="1"/>
    <col min="9226" max="9226" width="13.7109375" style="98" bestFit="1" customWidth="1"/>
    <col min="9227" max="9227" width="13.5703125" style="98" bestFit="1" customWidth="1"/>
    <col min="9228" max="9229" width="3.5703125" style="98" bestFit="1" customWidth="1"/>
    <col min="9230" max="9472" width="9.140625" style="98"/>
    <col min="9473" max="9473" width="12.140625" style="98" customWidth="1"/>
    <col min="9474" max="9474" width="30.85546875" style="98" bestFit="1" customWidth="1"/>
    <col min="9475" max="9475" width="10.5703125" style="98" bestFit="1" customWidth="1"/>
    <col min="9476" max="9476" width="16.7109375" style="98" bestFit="1" customWidth="1"/>
    <col min="9477" max="9477" width="17.28515625" style="98" bestFit="1" customWidth="1"/>
    <col min="9478" max="9478" width="17.28515625" style="98" customWidth="1"/>
    <col min="9479" max="9479" width="14.85546875" style="98" bestFit="1" customWidth="1"/>
    <col min="9480" max="9480" width="17.28515625" style="98" bestFit="1" customWidth="1"/>
    <col min="9481" max="9481" width="14.85546875" style="98" bestFit="1" customWidth="1"/>
    <col min="9482" max="9482" width="13.7109375" style="98" bestFit="1" customWidth="1"/>
    <col min="9483" max="9483" width="13.5703125" style="98" bestFit="1" customWidth="1"/>
    <col min="9484" max="9485" width="3.5703125" style="98" bestFit="1" customWidth="1"/>
    <col min="9486" max="9728" width="9.140625" style="98"/>
    <col min="9729" max="9729" width="12.140625" style="98" customWidth="1"/>
    <col min="9730" max="9730" width="30.85546875" style="98" bestFit="1" customWidth="1"/>
    <col min="9731" max="9731" width="10.5703125" style="98" bestFit="1" customWidth="1"/>
    <col min="9732" max="9732" width="16.7109375" style="98" bestFit="1" customWidth="1"/>
    <col min="9733" max="9733" width="17.28515625" style="98" bestFit="1" customWidth="1"/>
    <col min="9734" max="9734" width="17.28515625" style="98" customWidth="1"/>
    <col min="9735" max="9735" width="14.85546875" style="98" bestFit="1" customWidth="1"/>
    <col min="9736" max="9736" width="17.28515625" style="98" bestFit="1" customWidth="1"/>
    <col min="9737" max="9737" width="14.85546875" style="98" bestFit="1" customWidth="1"/>
    <col min="9738" max="9738" width="13.7109375" style="98" bestFit="1" customWidth="1"/>
    <col min="9739" max="9739" width="13.5703125" style="98" bestFit="1" customWidth="1"/>
    <col min="9740" max="9741" width="3.5703125" style="98" bestFit="1" customWidth="1"/>
    <col min="9742" max="9984" width="9.140625" style="98"/>
    <col min="9985" max="9985" width="12.140625" style="98" customWidth="1"/>
    <col min="9986" max="9986" width="30.85546875" style="98" bestFit="1" customWidth="1"/>
    <col min="9987" max="9987" width="10.5703125" style="98" bestFit="1" customWidth="1"/>
    <col min="9988" max="9988" width="16.7109375" style="98" bestFit="1" customWidth="1"/>
    <col min="9989" max="9989" width="17.28515625" style="98" bestFit="1" customWidth="1"/>
    <col min="9990" max="9990" width="17.28515625" style="98" customWidth="1"/>
    <col min="9991" max="9991" width="14.85546875" style="98" bestFit="1" customWidth="1"/>
    <col min="9992" max="9992" width="17.28515625" style="98" bestFit="1" customWidth="1"/>
    <col min="9993" max="9993" width="14.85546875" style="98" bestFit="1" customWidth="1"/>
    <col min="9994" max="9994" width="13.7109375" style="98" bestFit="1" customWidth="1"/>
    <col min="9995" max="9995" width="13.5703125" style="98" bestFit="1" customWidth="1"/>
    <col min="9996" max="9997" width="3.5703125" style="98" bestFit="1" customWidth="1"/>
    <col min="9998" max="10240" width="9.140625" style="98"/>
    <col min="10241" max="10241" width="12.140625" style="98" customWidth="1"/>
    <col min="10242" max="10242" width="30.85546875" style="98" bestFit="1" customWidth="1"/>
    <col min="10243" max="10243" width="10.5703125" style="98" bestFit="1" customWidth="1"/>
    <col min="10244" max="10244" width="16.7109375" style="98" bestFit="1" customWidth="1"/>
    <col min="10245" max="10245" width="17.28515625" style="98" bestFit="1" customWidth="1"/>
    <col min="10246" max="10246" width="17.28515625" style="98" customWidth="1"/>
    <col min="10247" max="10247" width="14.85546875" style="98" bestFit="1" customWidth="1"/>
    <col min="10248" max="10248" width="17.28515625" style="98" bestFit="1" customWidth="1"/>
    <col min="10249" max="10249" width="14.85546875" style="98" bestFit="1" customWidth="1"/>
    <col min="10250" max="10250" width="13.7109375" style="98" bestFit="1" customWidth="1"/>
    <col min="10251" max="10251" width="13.5703125" style="98" bestFit="1" customWidth="1"/>
    <col min="10252" max="10253" width="3.5703125" style="98" bestFit="1" customWidth="1"/>
    <col min="10254" max="10496" width="9.140625" style="98"/>
    <col min="10497" max="10497" width="12.140625" style="98" customWidth="1"/>
    <col min="10498" max="10498" width="30.85546875" style="98" bestFit="1" customWidth="1"/>
    <col min="10499" max="10499" width="10.5703125" style="98" bestFit="1" customWidth="1"/>
    <col min="10500" max="10500" width="16.7109375" style="98" bestFit="1" customWidth="1"/>
    <col min="10501" max="10501" width="17.28515625" style="98" bestFit="1" customWidth="1"/>
    <col min="10502" max="10502" width="17.28515625" style="98" customWidth="1"/>
    <col min="10503" max="10503" width="14.85546875" style="98" bestFit="1" customWidth="1"/>
    <col min="10504" max="10504" width="17.28515625" style="98" bestFit="1" customWidth="1"/>
    <col min="10505" max="10505" width="14.85546875" style="98" bestFit="1" customWidth="1"/>
    <col min="10506" max="10506" width="13.7109375" style="98" bestFit="1" customWidth="1"/>
    <col min="10507" max="10507" width="13.5703125" style="98" bestFit="1" customWidth="1"/>
    <col min="10508" max="10509" width="3.5703125" style="98" bestFit="1" customWidth="1"/>
    <col min="10510" max="10752" width="9.140625" style="98"/>
    <col min="10753" max="10753" width="12.140625" style="98" customWidth="1"/>
    <col min="10754" max="10754" width="30.85546875" style="98" bestFit="1" customWidth="1"/>
    <col min="10755" max="10755" width="10.5703125" style="98" bestFit="1" customWidth="1"/>
    <col min="10756" max="10756" width="16.7109375" style="98" bestFit="1" customWidth="1"/>
    <col min="10757" max="10757" width="17.28515625" style="98" bestFit="1" customWidth="1"/>
    <col min="10758" max="10758" width="17.28515625" style="98" customWidth="1"/>
    <col min="10759" max="10759" width="14.85546875" style="98" bestFit="1" customWidth="1"/>
    <col min="10760" max="10760" width="17.28515625" style="98" bestFit="1" customWidth="1"/>
    <col min="10761" max="10761" width="14.85546875" style="98" bestFit="1" customWidth="1"/>
    <col min="10762" max="10762" width="13.7109375" style="98" bestFit="1" customWidth="1"/>
    <col min="10763" max="10763" width="13.5703125" style="98" bestFit="1" customWidth="1"/>
    <col min="10764" max="10765" width="3.5703125" style="98" bestFit="1" customWidth="1"/>
    <col min="10766" max="11008" width="9.140625" style="98"/>
    <col min="11009" max="11009" width="12.140625" style="98" customWidth="1"/>
    <col min="11010" max="11010" width="30.85546875" style="98" bestFit="1" customWidth="1"/>
    <col min="11011" max="11011" width="10.5703125" style="98" bestFit="1" customWidth="1"/>
    <col min="11012" max="11012" width="16.7109375" style="98" bestFit="1" customWidth="1"/>
    <col min="11013" max="11013" width="17.28515625" style="98" bestFit="1" customWidth="1"/>
    <col min="11014" max="11014" width="17.28515625" style="98" customWidth="1"/>
    <col min="11015" max="11015" width="14.85546875" style="98" bestFit="1" customWidth="1"/>
    <col min="11016" max="11016" width="17.28515625" style="98" bestFit="1" customWidth="1"/>
    <col min="11017" max="11017" width="14.85546875" style="98" bestFit="1" customWidth="1"/>
    <col min="11018" max="11018" width="13.7109375" style="98" bestFit="1" customWidth="1"/>
    <col min="11019" max="11019" width="13.5703125" style="98" bestFit="1" customWidth="1"/>
    <col min="11020" max="11021" width="3.5703125" style="98" bestFit="1" customWidth="1"/>
    <col min="11022" max="11264" width="9.140625" style="98"/>
    <col min="11265" max="11265" width="12.140625" style="98" customWidth="1"/>
    <col min="11266" max="11266" width="30.85546875" style="98" bestFit="1" customWidth="1"/>
    <col min="11267" max="11267" width="10.5703125" style="98" bestFit="1" customWidth="1"/>
    <col min="11268" max="11268" width="16.7109375" style="98" bestFit="1" customWidth="1"/>
    <col min="11269" max="11269" width="17.28515625" style="98" bestFit="1" customWidth="1"/>
    <col min="11270" max="11270" width="17.28515625" style="98" customWidth="1"/>
    <col min="11271" max="11271" width="14.85546875" style="98" bestFit="1" customWidth="1"/>
    <col min="11272" max="11272" width="17.28515625" style="98" bestFit="1" customWidth="1"/>
    <col min="11273" max="11273" width="14.85546875" style="98" bestFit="1" customWidth="1"/>
    <col min="11274" max="11274" width="13.7109375" style="98" bestFit="1" customWidth="1"/>
    <col min="11275" max="11275" width="13.5703125" style="98" bestFit="1" customWidth="1"/>
    <col min="11276" max="11277" width="3.5703125" style="98" bestFit="1" customWidth="1"/>
    <col min="11278" max="11520" width="9.140625" style="98"/>
    <col min="11521" max="11521" width="12.140625" style="98" customWidth="1"/>
    <col min="11522" max="11522" width="30.85546875" style="98" bestFit="1" customWidth="1"/>
    <col min="11523" max="11523" width="10.5703125" style="98" bestFit="1" customWidth="1"/>
    <col min="11524" max="11524" width="16.7109375" style="98" bestFit="1" customWidth="1"/>
    <col min="11525" max="11525" width="17.28515625" style="98" bestFit="1" customWidth="1"/>
    <col min="11526" max="11526" width="17.28515625" style="98" customWidth="1"/>
    <col min="11527" max="11527" width="14.85546875" style="98" bestFit="1" customWidth="1"/>
    <col min="11528" max="11528" width="17.28515625" style="98" bestFit="1" customWidth="1"/>
    <col min="11529" max="11529" width="14.85546875" style="98" bestFit="1" customWidth="1"/>
    <col min="11530" max="11530" width="13.7109375" style="98" bestFit="1" customWidth="1"/>
    <col min="11531" max="11531" width="13.5703125" style="98" bestFit="1" customWidth="1"/>
    <col min="11532" max="11533" width="3.5703125" style="98" bestFit="1" customWidth="1"/>
    <col min="11534" max="11776" width="9.140625" style="98"/>
    <col min="11777" max="11777" width="12.140625" style="98" customWidth="1"/>
    <col min="11778" max="11778" width="30.85546875" style="98" bestFit="1" customWidth="1"/>
    <col min="11779" max="11779" width="10.5703125" style="98" bestFit="1" customWidth="1"/>
    <col min="11780" max="11780" width="16.7109375" style="98" bestFit="1" customWidth="1"/>
    <col min="11781" max="11781" width="17.28515625" style="98" bestFit="1" customWidth="1"/>
    <col min="11782" max="11782" width="17.28515625" style="98" customWidth="1"/>
    <col min="11783" max="11783" width="14.85546875" style="98" bestFit="1" customWidth="1"/>
    <col min="11784" max="11784" width="17.28515625" style="98" bestFit="1" customWidth="1"/>
    <col min="11785" max="11785" width="14.85546875" style="98" bestFit="1" customWidth="1"/>
    <col min="11786" max="11786" width="13.7109375" style="98" bestFit="1" customWidth="1"/>
    <col min="11787" max="11787" width="13.5703125" style="98" bestFit="1" customWidth="1"/>
    <col min="11788" max="11789" width="3.5703125" style="98" bestFit="1" customWidth="1"/>
    <col min="11790" max="12032" width="9.140625" style="98"/>
    <col min="12033" max="12033" width="12.140625" style="98" customWidth="1"/>
    <col min="12034" max="12034" width="30.85546875" style="98" bestFit="1" customWidth="1"/>
    <col min="12035" max="12035" width="10.5703125" style="98" bestFit="1" customWidth="1"/>
    <col min="12036" max="12036" width="16.7109375" style="98" bestFit="1" customWidth="1"/>
    <col min="12037" max="12037" width="17.28515625" style="98" bestFit="1" customWidth="1"/>
    <col min="12038" max="12038" width="17.28515625" style="98" customWidth="1"/>
    <col min="12039" max="12039" width="14.85546875" style="98" bestFit="1" customWidth="1"/>
    <col min="12040" max="12040" width="17.28515625" style="98" bestFit="1" customWidth="1"/>
    <col min="12041" max="12041" width="14.85546875" style="98" bestFit="1" customWidth="1"/>
    <col min="12042" max="12042" width="13.7109375" style="98" bestFit="1" customWidth="1"/>
    <col min="12043" max="12043" width="13.5703125" style="98" bestFit="1" customWidth="1"/>
    <col min="12044" max="12045" width="3.5703125" style="98" bestFit="1" customWidth="1"/>
    <col min="12046" max="12288" width="9.140625" style="98"/>
    <col min="12289" max="12289" width="12.140625" style="98" customWidth="1"/>
    <col min="12290" max="12290" width="30.85546875" style="98" bestFit="1" customWidth="1"/>
    <col min="12291" max="12291" width="10.5703125" style="98" bestFit="1" customWidth="1"/>
    <col min="12292" max="12292" width="16.7109375" style="98" bestFit="1" customWidth="1"/>
    <col min="12293" max="12293" width="17.28515625" style="98" bestFit="1" customWidth="1"/>
    <col min="12294" max="12294" width="17.28515625" style="98" customWidth="1"/>
    <col min="12295" max="12295" width="14.85546875" style="98" bestFit="1" customWidth="1"/>
    <col min="12296" max="12296" width="17.28515625" style="98" bestFit="1" customWidth="1"/>
    <col min="12297" max="12297" width="14.85546875" style="98" bestFit="1" customWidth="1"/>
    <col min="12298" max="12298" width="13.7109375" style="98" bestFit="1" customWidth="1"/>
    <col min="12299" max="12299" width="13.5703125" style="98" bestFit="1" customWidth="1"/>
    <col min="12300" max="12301" width="3.5703125" style="98" bestFit="1" customWidth="1"/>
    <col min="12302" max="12544" width="9.140625" style="98"/>
    <col min="12545" max="12545" width="12.140625" style="98" customWidth="1"/>
    <col min="12546" max="12546" width="30.85546875" style="98" bestFit="1" customWidth="1"/>
    <col min="12547" max="12547" width="10.5703125" style="98" bestFit="1" customWidth="1"/>
    <col min="12548" max="12548" width="16.7109375" style="98" bestFit="1" customWidth="1"/>
    <col min="12549" max="12549" width="17.28515625" style="98" bestFit="1" customWidth="1"/>
    <col min="12550" max="12550" width="17.28515625" style="98" customWidth="1"/>
    <col min="12551" max="12551" width="14.85546875" style="98" bestFit="1" customWidth="1"/>
    <col min="12552" max="12552" width="17.28515625" style="98" bestFit="1" customWidth="1"/>
    <col min="12553" max="12553" width="14.85546875" style="98" bestFit="1" customWidth="1"/>
    <col min="12554" max="12554" width="13.7109375" style="98" bestFit="1" customWidth="1"/>
    <col min="12555" max="12555" width="13.5703125" style="98" bestFit="1" customWidth="1"/>
    <col min="12556" max="12557" width="3.5703125" style="98" bestFit="1" customWidth="1"/>
    <col min="12558" max="12800" width="9.140625" style="98"/>
    <col min="12801" max="12801" width="12.140625" style="98" customWidth="1"/>
    <col min="12802" max="12802" width="30.85546875" style="98" bestFit="1" customWidth="1"/>
    <col min="12803" max="12803" width="10.5703125" style="98" bestFit="1" customWidth="1"/>
    <col min="12804" max="12804" width="16.7109375" style="98" bestFit="1" customWidth="1"/>
    <col min="12805" max="12805" width="17.28515625" style="98" bestFit="1" customWidth="1"/>
    <col min="12806" max="12806" width="17.28515625" style="98" customWidth="1"/>
    <col min="12807" max="12807" width="14.85546875" style="98" bestFit="1" customWidth="1"/>
    <col min="12808" max="12808" width="17.28515625" style="98" bestFit="1" customWidth="1"/>
    <col min="12809" max="12809" width="14.85546875" style="98" bestFit="1" customWidth="1"/>
    <col min="12810" max="12810" width="13.7109375" style="98" bestFit="1" customWidth="1"/>
    <col min="12811" max="12811" width="13.5703125" style="98" bestFit="1" customWidth="1"/>
    <col min="12812" max="12813" width="3.5703125" style="98" bestFit="1" customWidth="1"/>
    <col min="12814" max="13056" width="9.140625" style="98"/>
    <col min="13057" max="13057" width="12.140625" style="98" customWidth="1"/>
    <col min="13058" max="13058" width="30.85546875" style="98" bestFit="1" customWidth="1"/>
    <col min="13059" max="13059" width="10.5703125" style="98" bestFit="1" customWidth="1"/>
    <col min="13060" max="13060" width="16.7109375" style="98" bestFit="1" customWidth="1"/>
    <col min="13061" max="13061" width="17.28515625" style="98" bestFit="1" customWidth="1"/>
    <col min="13062" max="13062" width="17.28515625" style="98" customWidth="1"/>
    <col min="13063" max="13063" width="14.85546875" style="98" bestFit="1" customWidth="1"/>
    <col min="13064" max="13064" width="17.28515625" style="98" bestFit="1" customWidth="1"/>
    <col min="13065" max="13065" width="14.85546875" style="98" bestFit="1" customWidth="1"/>
    <col min="13066" max="13066" width="13.7109375" style="98" bestFit="1" customWidth="1"/>
    <col min="13067" max="13067" width="13.5703125" style="98" bestFit="1" customWidth="1"/>
    <col min="13068" max="13069" width="3.5703125" style="98" bestFit="1" customWidth="1"/>
    <col min="13070" max="13312" width="9.140625" style="98"/>
    <col min="13313" max="13313" width="12.140625" style="98" customWidth="1"/>
    <col min="13314" max="13314" width="30.85546875" style="98" bestFit="1" customWidth="1"/>
    <col min="13315" max="13315" width="10.5703125" style="98" bestFit="1" customWidth="1"/>
    <col min="13316" max="13316" width="16.7109375" style="98" bestFit="1" customWidth="1"/>
    <col min="13317" max="13317" width="17.28515625" style="98" bestFit="1" customWidth="1"/>
    <col min="13318" max="13318" width="17.28515625" style="98" customWidth="1"/>
    <col min="13319" max="13319" width="14.85546875" style="98" bestFit="1" customWidth="1"/>
    <col min="13320" max="13320" width="17.28515625" style="98" bestFit="1" customWidth="1"/>
    <col min="13321" max="13321" width="14.85546875" style="98" bestFit="1" customWidth="1"/>
    <col min="13322" max="13322" width="13.7109375" style="98" bestFit="1" customWidth="1"/>
    <col min="13323" max="13323" width="13.5703125" style="98" bestFit="1" customWidth="1"/>
    <col min="13324" max="13325" width="3.5703125" style="98" bestFit="1" customWidth="1"/>
    <col min="13326" max="13568" width="9.140625" style="98"/>
    <col min="13569" max="13569" width="12.140625" style="98" customWidth="1"/>
    <col min="13570" max="13570" width="30.85546875" style="98" bestFit="1" customWidth="1"/>
    <col min="13571" max="13571" width="10.5703125" style="98" bestFit="1" customWidth="1"/>
    <col min="13572" max="13572" width="16.7109375" style="98" bestFit="1" customWidth="1"/>
    <col min="13573" max="13573" width="17.28515625" style="98" bestFit="1" customWidth="1"/>
    <col min="13574" max="13574" width="17.28515625" style="98" customWidth="1"/>
    <col min="13575" max="13575" width="14.85546875" style="98" bestFit="1" customWidth="1"/>
    <col min="13576" max="13576" width="17.28515625" style="98" bestFit="1" customWidth="1"/>
    <col min="13577" max="13577" width="14.85546875" style="98" bestFit="1" customWidth="1"/>
    <col min="13578" max="13578" width="13.7109375" style="98" bestFit="1" customWidth="1"/>
    <col min="13579" max="13579" width="13.5703125" style="98" bestFit="1" customWidth="1"/>
    <col min="13580" max="13581" width="3.5703125" style="98" bestFit="1" customWidth="1"/>
    <col min="13582" max="13824" width="9.140625" style="98"/>
    <col min="13825" max="13825" width="12.140625" style="98" customWidth="1"/>
    <col min="13826" max="13826" width="30.85546875" style="98" bestFit="1" customWidth="1"/>
    <col min="13827" max="13827" width="10.5703125" style="98" bestFit="1" customWidth="1"/>
    <col min="13828" max="13828" width="16.7109375" style="98" bestFit="1" customWidth="1"/>
    <col min="13829" max="13829" width="17.28515625" style="98" bestFit="1" customWidth="1"/>
    <col min="13830" max="13830" width="17.28515625" style="98" customWidth="1"/>
    <col min="13831" max="13831" width="14.85546875" style="98" bestFit="1" customWidth="1"/>
    <col min="13832" max="13832" width="17.28515625" style="98" bestFit="1" customWidth="1"/>
    <col min="13833" max="13833" width="14.85546875" style="98" bestFit="1" customWidth="1"/>
    <col min="13834" max="13834" width="13.7109375" style="98" bestFit="1" customWidth="1"/>
    <col min="13835" max="13835" width="13.5703125" style="98" bestFit="1" customWidth="1"/>
    <col min="13836" max="13837" width="3.5703125" style="98" bestFit="1" customWidth="1"/>
    <col min="13838" max="14080" width="9.140625" style="98"/>
    <col min="14081" max="14081" width="12.140625" style="98" customWidth="1"/>
    <col min="14082" max="14082" width="30.85546875" style="98" bestFit="1" customWidth="1"/>
    <col min="14083" max="14083" width="10.5703125" style="98" bestFit="1" customWidth="1"/>
    <col min="14084" max="14084" width="16.7109375" style="98" bestFit="1" customWidth="1"/>
    <col min="14085" max="14085" width="17.28515625" style="98" bestFit="1" customWidth="1"/>
    <col min="14086" max="14086" width="17.28515625" style="98" customWidth="1"/>
    <col min="14087" max="14087" width="14.85546875" style="98" bestFit="1" customWidth="1"/>
    <col min="14088" max="14088" width="17.28515625" style="98" bestFit="1" customWidth="1"/>
    <col min="14089" max="14089" width="14.85546875" style="98" bestFit="1" customWidth="1"/>
    <col min="14090" max="14090" width="13.7109375" style="98" bestFit="1" customWidth="1"/>
    <col min="14091" max="14091" width="13.5703125" style="98" bestFit="1" customWidth="1"/>
    <col min="14092" max="14093" width="3.5703125" style="98" bestFit="1" customWidth="1"/>
    <col min="14094" max="14336" width="9.140625" style="98"/>
    <col min="14337" max="14337" width="12.140625" style="98" customWidth="1"/>
    <col min="14338" max="14338" width="30.85546875" style="98" bestFit="1" customWidth="1"/>
    <col min="14339" max="14339" width="10.5703125" style="98" bestFit="1" customWidth="1"/>
    <col min="14340" max="14340" width="16.7109375" style="98" bestFit="1" customWidth="1"/>
    <col min="14341" max="14341" width="17.28515625" style="98" bestFit="1" customWidth="1"/>
    <col min="14342" max="14342" width="17.28515625" style="98" customWidth="1"/>
    <col min="14343" max="14343" width="14.85546875" style="98" bestFit="1" customWidth="1"/>
    <col min="14344" max="14344" width="17.28515625" style="98" bestFit="1" customWidth="1"/>
    <col min="14345" max="14345" width="14.85546875" style="98" bestFit="1" customWidth="1"/>
    <col min="14346" max="14346" width="13.7109375" style="98" bestFit="1" customWidth="1"/>
    <col min="14347" max="14347" width="13.5703125" style="98" bestFit="1" customWidth="1"/>
    <col min="14348" max="14349" width="3.5703125" style="98" bestFit="1" customWidth="1"/>
    <col min="14350" max="14592" width="9.140625" style="98"/>
    <col min="14593" max="14593" width="12.140625" style="98" customWidth="1"/>
    <col min="14594" max="14594" width="30.85546875" style="98" bestFit="1" customWidth="1"/>
    <col min="14595" max="14595" width="10.5703125" style="98" bestFit="1" customWidth="1"/>
    <col min="14596" max="14596" width="16.7109375" style="98" bestFit="1" customWidth="1"/>
    <col min="14597" max="14597" width="17.28515625" style="98" bestFit="1" customWidth="1"/>
    <col min="14598" max="14598" width="17.28515625" style="98" customWidth="1"/>
    <col min="14599" max="14599" width="14.85546875" style="98" bestFit="1" customWidth="1"/>
    <col min="14600" max="14600" width="17.28515625" style="98" bestFit="1" customWidth="1"/>
    <col min="14601" max="14601" width="14.85546875" style="98" bestFit="1" customWidth="1"/>
    <col min="14602" max="14602" width="13.7109375" style="98" bestFit="1" customWidth="1"/>
    <col min="14603" max="14603" width="13.5703125" style="98" bestFit="1" customWidth="1"/>
    <col min="14604" max="14605" width="3.5703125" style="98" bestFit="1" customWidth="1"/>
    <col min="14606" max="14848" width="9.140625" style="98"/>
    <col min="14849" max="14849" width="12.140625" style="98" customWidth="1"/>
    <col min="14850" max="14850" width="30.85546875" style="98" bestFit="1" customWidth="1"/>
    <col min="14851" max="14851" width="10.5703125" style="98" bestFit="1" customWidth="1"/>
    <col min="14852" max="14852" width="16.7109375" style="98" bestFit="1" customWidth="1"/>
    <col min="14853" max="14853" width="17.28515625" style="98" bestFit="1" customWidth="1"/>
    <col min="14854" max="14854" width="17.28515625" style="98" customWidth="1"/>
    <col min="14855" max="14855" width="14.85546875" style="98" bestFit="1" customWidth="1"/>
    <col min="14856" max="14856" width="17.28515625" style="98" bestFit="1" customWidth="1"/>
    <col min="14857" max="14857" width="14.85546875" style="98" bestFit="1" customWidth="1"/>
    <col min="14858" max="14858" width="13.7109375" style="98" bestFit="1" customWidth="1"/>
    <col min="14859" max="14859" width="13.5703125" style="98" bestFit="1" customWidth="1"/>
    <col min="14860" max="14861" width="3.5703125" style="98" bestFit="1" customWidth="1"/>
    <col min="14862" max="15104" width="9.140625" style="98"/>
    <col min="15105" max="15105" width="12.140625" style="98" customWidth="1"/>
    <col min="15106" max="15106" width="30.85546875" style="98" bestFit="1" customWidth="1"/>
    <col min="15107" max="15107" width="10.5703125" style="98" bestFit="1" customWidth="1"/>
    <col min="15108" max="15108" width="16.7109375" style="98" bestFit="1" customWidth="1"/>
    <col min="15109" max="15109" width="17.28515625" style="98" bestFit="1" customWidth="1"/>
    <col min="15110" max="15110" width="17.28515625" style="98" customWidth="1"/>
    <col min="15111" max="15111" width="14.85546875" style="98" bestFit="1" customWidth="1"/>
    <col min="15112" max="15112" width="17.28515625" style="98" bestFit="1" customWidth="1"/>
    <col min="15113" max="15113" width="14.85546875" style="98" bestFit="1" customWidth="1"/>
    <col min="15114" max="15114" width="13.7109375" style="98" bestFit="1" customWidth="1"/>
    <col min="15115" max="15115" width="13.5703125" style="98" bestFit="1" customWidth="1"/>
    <col min="15116" max="15117" width="3.5703125" style="98" bestFit="1" customWidth="1"/>
    <col min="15118" max="15360" width="9.140625" style="98"/>
    <col min="15361" max="15361" width="12.140625" style="98" customWidth="1"/>
    <col min="15362" max="15362" width="30.85546875" style="98" bestFit="1" customWidth="1"/>
    <col min="15363" max="15363" width="10.5703125" style="98" bestFit="1" customWidth="1"/>
    <col min="15364" max="15364" width="16.7109375" style="98" bestFit="1" customWidth="1"/>
    <col min="15365" max="15365" width="17.28515625" style="98" bestFit="1" customWidth="1"/>
    <col min="15366" max="15366" width="17.28515625" style="98" customWidth="1"/>
    <col min="15367" max="15367" width="14.85546875" style="98" bestFit="1" customWidth="1"/>
    <col min="15368" max="15368" width="17.28515625" style="98" bestFit="1" customWidth="1"/>
    <col min="15369" max="15369" width="14.85546875" style="98" bestFit="1" customWidth="1"/>
    <col min="15370" max="15370" width="13.7109375" style="98" bestFit="1" customWidth="1"/>
    <col min="15371" max="15371" width="13.5703125" style="98" bestFit="1" customWidth="1"/>
    <col min="15372" max="15373" width="3.5703125" style="98" bestFit="1" customWidth="1"/>
    <col min="15374" max="15616" width="9.140625" style="98"/>
    <col min="15617" max="15617" width="12.140625" style="98" customWidth="1"/>
    <col min="15618" max="15618" width="30.85546875" style="98" bestFit="1" customWidth="1"/>
    <col min="15619" max="15619" width="10.5703125" style="98" bestFit="1" customWidth="1"/>
    <col min="15620" max="15620" width="16.7109375" style="98" bestFit="1" customWidth="1"/>
    <col min="15621" max="15621" width="17.28515625" style="98" bestFit="1" customWidth="1"/>
    <col min="15622" max="15622" width="17.28515625" style="98" customWidth="1"/>
    <col min="15623" max="15623" width="14.85546875" style="98" bestFit="1" customWidth="1"/>
    <col min="15624" max="15624" width="17.28515625" style="98" bestFit="1" customWidth="1"/>
    <col min="15625" max="15625" width="14.85546875" style="98" bestFit="1" customWidth="1"/>
    <col min="15626" max="15626" width="13.7109375" style="98" bestFit="1" customWidth="1"/>
    <col min="15627" max="15627" width="13.5703125" style="98" bestFit="1" customWidth="1"/>
    <col min="15628" max="15629" width="3.5703125" style="98" bestFit="1" customWidth="1"/>
    <col min="15630" max="15872" width="9.140625" style="98"/>
    <col min="15873" max="15873" width="12.140625" style="98" customWidth="1"/>
    <col min="15874" max="15874" width="30.85546875" style="98" bestFit="1" customWidth="1"/>
    <col min="15875" max="15875" width="10.5703125" style="98" bestFit="1" customWidth="1"/>
    <col min="15876" max="15876" width="16.7109375" style="98" bestFit="1" customWidth="1"/>
    <col min="15877" max="15877" width="17.28515625" style="98" bestFit="1" customWidth="1"/>
    <col min="15878" max="15878" width="17.28515625" style="98" customWidth="1"/>
    <col min="15879" max="15879" width="14.85546875" style="98" bestFit="1" customWidth="1"/>
    <col min="15880" max="15880" width="17.28515625" style="98" bestFit="1" customWidth="1"/>
    <col min="15881" max="15881" width="14.85546875" style="98" bestFit="1" customWidth="1"/>
    <col min="15882" max="15882" width="13.7109375" style="98" bestFit="1" customWidth="1"/>
    <col min="15883" max="15883" width="13.5703125" style="98" bestFit="1" customWidth="1"/>
    <col min="15884" max="15885" width="3.5703125" style="98" bestFit="1" customWidth="1"/>
    <col min="15886" max="16128" width="9.140625" style="98"/>
    <col min="16129" max="16129" width="12.140625" style="98" customWidth="1"/>
    <col min="16130" max="16130" width="30.85546875" style="98" bestFit="1" customWidth="1"/>
    <col min="16131" max="16131" width="10.5703125" style="98" bestFit="1" customWidth="1"/>
    <col min="16132" max="16132" width="16.7109375" style="98" bestFit="1" customWidth="1"/>
    <col min="16133" max="16133" width="17.28515625" style="98" bestFit="1" customWidth="1"/>
    <col min="16134" max="16134" width="17.28515625" style="98" customWidth="1"/>
    <col min="16135" max="16135" width="14.85546875" style="98" bestFit="1" customWidth="1"/>
    <col min="16136" max="16136" width="17.28515625" style="98" bestFit="1" customWidth="1"/>
    <col min="16137" max="16137" width="14.85546875" style="98" bestFit="1" customWidth="1"/>
    <col min="16138" max="16138" width="13.7109375" style="98" bestFit="1" customWidth="1"/>
    <col min="16139" max="16139" width="13.5703125" style="98" bestFit="1" customWidth="1"/>
    <col min="16140" max="16141" width="3.5703125" style="98" bestFit="1" customWidth="1"/>
    <col min="16142" max="16384" width="9.140625" style="98"/>
  </cols>
  <sheetData>
    <row r="1" spans="1:14" s="99" customFormat="1" ht="15.75" x14ac:dyDescent="0.25">
      <c r="A1" s="270" t="s">
        <v>18</v>
      </c>
      <c r="B1" s="271">
        <v>44056</v>
      </c>
      <c r="C1" s="228" t="s">
        <v>17</v>
      </c>
      <c r="D1" s="374" t="s">
        <v>160</v>
      </c>
      <c r="E1" s="374"/>
      <c r="F1" s="374"/>
      <c r="G1" s="374"/>
      <c r="H1" s="374"/>
      <c r="I1" s="374"/>
      <c r="J1" s="374"/>
      <c r="K1" s="374"/>
      <c r="L1" s="374"/>
      <c r="M1" s="374"/>
      <c r="N1" s="374"/>
    </row>
    <row r="2" spans="1:14" s="101" customFormat="1" ht="242.25" thickBot="1" x14ac:dyDescent="0.3">
      <c r="B2" s="272"/>
      <c r="C2" s="273" t="s">
        <v>161</v>
      </c>
      <c r="D2" s="274" t="s">
        <v>144</v>
      </c>
      <c r="E2" s="275" t="s">
        <v>145</v>
      </c>
      <c r="F2" s="274" t="s">
        <v>162</v>
      </c>
      <c r="G2" s="275" t="s">
        <v>163</v>
      </c>
      <c r="H2" s="274" t="s">
        <v>164</v>
      </c>
      <c r="I2" s="275" t="s">
        <v>165</v>
      </c>
      <c r="J2" s="274" t="s">
        <v>166</v>
      </c>
      <c r="K2" s="275" t="s">
        <v>167</v>
      </c>
      <c r="L2" s="274" t="s">
        <v>168</v>
      </c>
      <c r="M2" s="275" t="s">
        <v>169</v>
      </c>
      <c r="N2" s="274" t="s">
        <v>170</v>
      </c>
    </row>
    <row r="3" spans="1:14" ht="17.25" customHeight="1" x14ac:dyDescent="0.2">
      <c r="A3" s="371" t="s">
        <v>171</v>
      </c>
      <c r="B3" s="276" t="s">
        <v>172</v>
      </c>
      <c r="C3" s="277" t="s">
        <v>173</v>
      </c>
      <c r="D3" s="278" t="s">
        <v>136</v>
      </c>
      <c r="E3" s="278" t="s">
        <v>136</v>
      </c>
      <c r="F3" s="278"/>
      <c r="G3" s="278"/>
      <c r="H3" s="278"/>
      <c r="I3" s="278"/>
      <c r="J3" s="278" t="s">
        <v>136</v>
      </c>
      <c r="K3" s="278"/>
      <c r="L3" s="278"/>
      <c r="M3" s="278"/>
      <c r="N3" s="282" t="s">
        <v>136</v>
      </c>
    </row>
    <row r="4" spans="1:14" ht="17.25" customHeight="1" x14ac:dyDescent="0.2">
      <c r="A4" s="372"/>
      <c r="B4" s="279" t="s">
        <v>174</v>
      </c>
      <c r="C4" s="280" t="s">
        <v>175</v>
      </c>
      <c r="D4" s="281" t="s">
        <v>136</v>
      </c>
      <c r="E4" s="281" t="s">
        <v>136</v>
      </c>
      <c r="F4" s="281" t="s">
        <v>136</v>
      </c>
      <c r="G4" s="281"/>
      <c r="H4" s="281"/>
      <c r="I4" s="281"/>
      <c r="J4" s="281"/>
      <c r="K4" s="281" t="s">
        <v>136</v>
      </c>
      <c r="L4" s="281"/>
      <c r="M4" s="281"/>
      <c r="N4" s="283" t="s">
        <v>136</v>
      </c>
    </row>
    <row r="5" spans="1:14" ht="17.25" customHeight="1" x14ac:dyDescent="0.2">
      <c r="A5" s="372"/>
      <c r="B5" s="279" t="s">
        <v>176</v>
      </c>
      <c r="C5" s="280" t="s">
        <v>177</v>
      </c>
      <c r="D5" s="281" t="s">
        <v>136</v>
      </c>
      <c r="E5" s="281" t="s">
        <v>136</v>
      </c>
      <c r="F5" s="281" t="s">
        <v>136</v>
      </c>
      <c r="G5" s="281"/>
      <c r="H5" s="281"/>
      <c r="I5" s="281"/>
      <c r="J5" s="281"/>
      <c r="K5" s="281"/>
      <c r="L5" s="281" t="s">
        <v>136</v>
      </c>
      <c r="M5" s="281"/>
      <c r="N5" s="283" t="s">
        <v>136</v>
      </c>
    </row>
    <row r="6" spans="1:14" ht="17.25" customHeight="1" x14ac:dyDescent="0.2">
      <c r="A6" s="372"/>
      <c r="B6" s="279" t="s">
        <v>178</v>
      </c>
      <c r="C6" s="280" t="s">
        <v>179</v>
      </c>
      <c r="D6" s="281" t="s">
        <v>136</v>
      </c>
      <c r="E6" s="281" t="s">
        <v>136</v>
      </c>
      <c r="F6" s="281"/>
      <c r="G6" s="281"/>
      <c r="H6" s="281" t="s">
        <v>136</v>
      </c>
      <c r="I6" s="281" t="s">
        <v>136</v>
      </c>
      <c r="J6" s="281" t="s">
        <v>136</v>
      </c>
      <c r="K6" s="281" t="s">
        <v>136</v>
      </c>
      <c r="L6" s="281"/>
      <c r="M6" s="281" t="s">
        <v>136</v>
      </c>
      <c r="N6" s="283" t="s">
        <v>136</v>
      </c>
    </row>
    <row r="7" spans="1:14" ht="17.25" customHeight="1" x14ac:dyDescent="0.2">
      <c r="A7" s="372"/>
      <c r="B7" s="279" t="s">
        <v>180</v>
      </c>
      <c r="C7" s="280" t="s">
        <v>181</v>
      </c>
      <c r="D7" s="281" t="s">
        <v>136</v>
      </c>
      <c r="E7" s="281" t="s">
        <v>136</v>
      </c>
      <c r="F7" s="281"/>
      <c r="G7" s="281"/>
      <c r="H7" s="281" t="s">
        <v>136</v>
      </c>
      <c r="I7" s="281" t="s">
        <v>136</v>
      </c>
      <c r="J7" s="281" t="s">
        <v>136</v>
      </c>
      <c r="K7" s="281" t="s">
        <v>136</v>
      </c>
      <c r="L7" s="281" t="s">
        <v>136</v>
      </c>
      <c r="M7" s="281" t="s">
        <v>136</v>
      </c>
      <c r="N7" s="283" t="s">
        <v>136</v>
      </c>
    </row>
    <row r="8" spans="1:14" ht="17.25" customHeight="1" thickBot="1" x14ac:dyDescent="0.25">
      <c r="A8" s="373"/>
      <c r="B8" s="284" t="s">
        <v>182</v>
      </c>
      <c r="C8" s="285" t="s">
        <v>183</v>
      </c>
      <c r="D8" s="286" t="s">
        <v>136</v>
      </c>
      <c r="E8" s="286" t="s">
        <v>136</v>
      </c>
      <c r="F8" s="286" t="s">
        <v>136</v>
      </c>
      <c r="G8" s="286" t="s">
        <v>136</v>
      </c>
      <c r="H8" s="286"/>
      <c r="I8" s="286"/>
      <c r="J8" s="286"/>
      <c r="K8" s="286"/>
      <c r="L8" s="286"/>
      <c r="M8" s="286"/>
      <c r="N8" s="287" t="s">
        <v>136</v>
      </c>
    </row>
    <row r="9" spans="1:14" ht="12" customHeight="1" x14ac:dyDescent="0.2">
      <c r="C9" s="97"/>
      <c r="D9" s="97"/>
    </row>
    <row r="11" spans="1:14" x14ac:dyDescent="0.2">
      <c r="F11" s="102"/>
      <c r="G11" s="102"/>
      <c r="H11" s="102"/>
      <c r="I11" s="102"/>
      <c r="J11" s="102"/>
      <c r="K11" s="102"/>
    </row>
  </sheetData>
  <mergeCells count="2">
    <mergeCell ref="A3:A8"/>
    <mergeCell ref="D1:N1"/>
  </mergeCells>
  <conditionalFormatting sqref="D3:N8">
    <cfRule type="cellIs" dxfId="0" priority="1" operator="equal">
      <formula>""</formula>
    </cfRule>
  </conditionalFormatting>
  <hyperlinks>
    <hyperlink ref="C1" location="Inventory!A1" display="Inventory" xr:uid="{00000000-0004-0000-0400-000000000000}"/>
  </hyperlinks>
  <pageMargins left="0.75" right="0.75" top="1" bottom="1" header="0.5" footer="0.5"/>
  <pageSetup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8"/>
  <sheetViews>
    <sheetView showGridLines="0" workbookViewId="0">
      <selection activeCell="H1" sqref="H1"/>
    </sheetView>
  </sheetViews>
  <sheetFormatPr defaultRowHeight="12.75" x14ac:dyDescent="0.2"/>
  <cols>
    <col min="1" max="1" width="52.7109375" style="289" bestFit="1" customWidth="1"/>
    <col min="2" max="2" width="39.85546875" style="289" customWidth="1"/>
    <col min="3" max="9" width="9.140625" style="289"/>
    <col min="10" max="10" width="9.42578125" style="289" bestFit="1" customWidth="1"/>
    <col min="11" max="16384" width="9.140625" style="289"/>
  </cols>
  <sheetData>
    <row r="1" spans="1:10" ht="15.75" x14ac:dyDescent="0.25">
      <c r="A1" s="288" t="s">
        <v>184</v>
      </c>
      <c r="B1" s="288" t="str">
        <f>A18</f>
        <v>CMV-22B 3PAA CVW Det v220930</v>
      </c>
      <c r="H1" s="301" t="s">
        <v>17</v>
      </c>
      <c r="J1" s="300">
        <v>44834</v>
      </c>
    </row>
    <row r="2" spans="1:10" x14ac:dyDescent="0.2">
      <c r="A2" s="290" t="s">
        <v>149</v>
      </c>
      <c r="B2" s="291">
        <f>(LARGE(_xlfn.UNIQUE(B3:B11),1)+LARGE(_xlfn.UNIQUE(B3:B11),2)+LARGE(_xlfn.UNIQUE(B3:B11),3))/3</f>
        <v>0.69978367504409178</v>
      </c>
    </row>
    <row r="3" spans="1:10" x14ac:dyDescent="0.2">
      <c r="A3" s="290" t="s">
        <v>99</v>
      </c>
      <c r="B3" s="291">
        <v>0.47220155423280419</v>
      </c>
    </row>
    <row r="4" spans="1:10" x14ac:dyDescent="0.2">
      <c r="A4" s="290" t="s">
        <v>100</v>
      </c>
      <c r="B4" s="291">
        <v>6.6385582010582006E-2</v>
      </c>
    </row>
    <row r="5" spans="1:10" x14ac:dyDescent="0.2">
      <c r="A5" s="290" t="s">
        <v>101</v>
      </c>
      <c r="B5" s="291">
        <v>0.16539558531746032</v>
      </c>
    </row>
    <row r="6" spans="1:10" x14ac:dyDescent="0.2">
      <c r="A6" s="290" t="s">
        <v>102</v>
      </c>
      <c r="B6" s="291">
        <v>0.16539558531746032</v>
      </c>
    </row>
    <row r="7" spans="1:10" x14ac:dyDescent="0.2">
      <c r="A7" s="290" t="s">
        <v>103</v>
      </c>
      <c r="B7" s="291">
        <v>0.62714947089947093</v>
      </c>
    </row>
    <row r="8" spans="1:10" x14ac:dyDescent="0.2">
      <c r="A8" s="290" t="s">
        <v>104</v>
      </c>
      <c r="B8" s="291">
        <v>0.32249297288359791</v>
      </c>
    </row>
    <row r="9" spans="1:10" x14ac:dyDescent="0.2">
      <c r="A9" s="290" t="s">
        <v>105</v>
      </c>
      <c r="B9" s="291">
        <v>0.38137607473544971</v>
      </c>
    </row>
    <row r="10" spans="1:10" x14ac:dyDescent="0.2">
      <c r="A10" s="290" t="s">
        <v>106</v>
      </c>
      <c r="B10" s="291">
        <v>0.16539558531746032</v>
      </c>
    </row>
    <row r="11" spans="1:10" x14ac:dyDescent="0.2">
      <c r="A11" s="290" t="s">
        <v>107</v>
      </c>
      <c r="B11" s="291">
        <v>1</v>
      </c>
    </row>
    <row r="12" spans="1:10" x14ac:dyDescent="0.2">
      <c r="A12" s="292"/>
      <c r="B12" s="292"/>
    </row>
    <row r="13" spans="1:10" x14ac:dyDescent="0.2">
      <c r="A13" s="292"/>
      <c r="B13" s="292"/>
    </row>
    <row r="14" spans="1:10" x14ac:dyDescent="0.2">
      <c r="A14" s="292"/>
      <c r="B14" s="292"/>
    </row>
    <row r="15" spans="1:10" x14ac:dyDescent="0.2">
      <c r="A15" s="292"/>
      <c r="B15" s="292"/>
    </row>
    <row r="16" spans="1:10" x14ac:dyDescent="0.2">
      <c r="A16" s="292"/>
      <c r="B16" s="292"/>
    </row>
    <row r="17" spans="1:2" ht="15.75" x14ac:dyDescent="0.25">
      <c r="A17" s="288" t="s">
        <v>185</v>
      </c>
      <c r="B17" s="292"/>
    </row>
    <row r="18" spans="1:2" x14ac:dyDescent="0.2">
      <c r="A18" s="292" t="s">
        <v>148</v>
      </c>
      <c r="B18" s="292"/>
    </row>
  </sheetData>
  <hyperlinks>
    <hyperlink ref="H1" location="Inventory!A1" display="Inventory"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94"/>
  <sheetViews>
    <sheetView showGridLines="0" zoomScaleNormal="100" workbookViewId="0">
      <selection activeCell="E2" sqref="E2"/>
    </sheetView>
  </sheetViews>
  <sheetFormatPr defaultRowHeight="12.75" x14ac:dyDescent="0.2"/>
  <cols>
    <col min="1" max="1" width="14.85546875" style="111" bestFit="1" customWidth="1"/>
    <col min="2" max="2" width="21" style="111" customWidth="1"/>
    <col min="3" max="3" width="56.7109375" style="111" bestFit="1" customWidth="1"/>
    <col min="4" max="4" width="70.7109375" style="112" customWidth="1"/>
    <col min="5" max="5" width="13.7109375" style="112" bestFit="1" customWidth="1"/>
    <col min="6" max="6" width="7.42578125" style="112" customWidth="1"/>
    <col min="7" max="7" width="14.5703125" style="112" customWidth="1"/>
    <col min="8" max="255" width="9.140625" style="111"/>
    <col min="256" max="256" width="14.85546875" style="111" bestFit="1" customWidth="1"/>
    <col min="257" max="257" width="21" style="111" customWidth="1"/>
    <col min="258" max="258" width="50.85546875" style="111" bestFit="1" customWidth="1"/>
    <col min="259" max="259" width="55.85546875" style="111" bestFit="1" customWidth="1"/>
    <col min="260" max="260" width="26.140625" style="111" customWidth="1"/>
    <col min="261" max="261" width="0" style="111" hidden="1" customWidth="1"/>
    <col min="262" max="262" width="7.42578125" style="111" customWidth="1"/>
    <col min="263" max="263" width="14.5703125" style="111" customWidth="1"/>
    <col min="264" max="511" width="9.140625" style="111"/>
    <col min="512" max="512" width="14.85546875" style="111" bestFit="1" customWidth="1"/>
    <col min="513" max="513" width="21" style="111" customWidth="1"/>
    <col min="514" max="514" width="50.85546875" style="111" bestFit="1" customWidth="1"/>
    <col min="515" max="515" width="55.85546875" style="111" bestFit="1" customWidth="1"/>
    <col min="516" max="516" width="26.140625" style="111" customWidth="1"/>
    <col min="517" max="517" width="0" style="111" hidden="1" customWidth="1"/>
    <col min="518" max="518" width="7.42578125" style="111" customWidth="1"/>
    <col min="519" max="519" width="14.5703125" style="111" customWidth="1"/>
    <col min="520" max="767" width="9.140625" style="111"/>
    <col min="768" max="768" width="14.85546875" style="111" bestFit="1" customWidth="1"/>
    <col min="769" max="769" width="21" style="111" customWidth="1"/>
    <col min="770" max="770" width="50.85546875" style="111" bestFit="1" customWidth="1"/>
    <col min="771" max="771" width="55.85546875" style="111" bestFit="1" customWidth="1"/>
    <col min="772" max="772" width="26.140625" style="111" customWidth="1"/>
    <col min="773" max="773" width="0" style="111" hidden="1" customWidth="1"/>
    <col min="774" max="774" width="7.42578125" style="111" customWidth="1"/>
    <col min="775" max="775" width="14.5703125" style="111" customWidth="1"/>
    <col min="776" max="1023" width="9.140625" style="111"/>
    <col min="1024" max="1024" width="14.85546875" style="111" bestFit="1" customWidth="1"/>
    <col min="1025" max="1025" width="21" style="111" customWidth="1"/>
    <col min="1026" max="1026" width="50.85546875" style="111" bestFit="1" customWidth="1"/>
    <col min="1027" max="1027" width="55.85546875" style="111" bestFit="1" customWidth="1"/>
    <col min="1028" max="1028" width="26.140625" style="111" customWidth="1"/>
    <col min="1029" max="1029" width="0" style="111" hidden="1" customWidth="1"/>
    <col min="1030" max="1030" width="7.42578125" style="111" customWidth="1"/>
    <col min="1031" max="1031" width="14.5703125" style="111" customWidth="1"/>
    <col min="1032" max="1279" width="9.140625" style="111"/>
    <col min="1280" max="1280" width="14.85546875" style="111" bestFit="1" customWidth="1"/>
    <col min="1281" max="1281" width="21" style="111" customWidth="1"/>
    <col min="1282" max="1282" width="50.85546875" style="111" bestFit="1" customWidth="1"/>
    <col min="1283" max="1283" width="55.85546875" style="111" bestFit="1" customWidth="1"/>
    <col min="1284" max="1284" width="26.140625" style="111" customWidth="1"/>
    <col min="1285" max="1285" width="0" style="111" hidden="1" customWidth="1"/>
    <col min="1286" max="1286" width="7.42578125" style="111" customWidth="1"/>
    <col min="1287" max="1287" width="14.5703125" style="111" customWidth="1"/>
    <col min="1288" max="1535" width="9.140625" style="111"/>
    <col min="1536" max="1536" width="14.85546875" style="111" bestFit="1" customWidth="1"/>
    <col min="1537" max="1537" width="21" style="111" customWidth="1"/>
    <col min="1538" max="1538" width="50.85546875" style="111" bestFit="1" customWidth="1"/>
    <col min="1539" max="1539" width="55.85546875" style="111" bestFit="1" customWidth="1"/>
    <col min="1540" max="1540" width="26.140625" style="111" customWidth="1"/>
    <col min="1541" max="1541" width="0" style="111" hidden="1" customWidth="1"/>
    <col min="1542" max="1542" width="7.42578125" style="111" customWidth="1"/>
    <col min="1543" max="1543" width="14.5703125" style="111" customWidth="1"/>
    <col min="1544" max="1791" width="9.140625" style="111"/>
    <col min="1792" max="1792" width="14.85546875" style="111" bestFit="1" customWidth="1"/>
    <col min="1793" max="1793" width="21" style="111" customWidth="1"/>
    <col min="1794" max="1794" width="50.85546875" style="111" bestFit="1" customWidth="1"/>
    <col min="1795" max="1795" width="55.85546875" style="111" bestFit="1" customWidth="1"/>
    <col min="1796" max="1796" width="26.140625" style="111" customWidth="1"/>
    <col min="1797" max="1797" width="0" style="111" hidden="1" customWidth="1"/>
    <col min="1798" max="1798" width="7.42578125" style="111" customWidth="1"/>
    <col min="1799" max="1799" width="14.5703125" style="111" customWidth="1"/>
    <col min="1800" max="2047" width="9.140625" style="111"/>
    <col min="2048" max="2048" width="14.85546875" style="111" bestFit="1" customWidth="1"/>
    <col min="2049" max="2049" width="21" style="111" customWidth="1"/>
    <col min="2050" max="2050" width="50.85546875" style="111" bestFit="1" customWidth="1"/>
    <col min="2051" max="2051" width="55.85546875" style="111" bestFit="1" customWidth="1"/>
    <col min="2052" max="2052" width="26.140625" style="111" customWidth="1"/>
    <col min="2053" max="2053" width="0" style="111" hidden="1" customWidth="1"/>
    <col min="2054" max="2054" width="7.42578125" style="111" customWidth="1"/>
    <col min="2055" max="2055" width="14.5703125" style="111" customWidth="1"/>
    <col min="2056" max="2303" width="9.140625" style="111"/>
    <col min="2304" max="2304" width="14.85546875" style="111" bestFit="1" customWidth="1"/>
    <col min="2305" max="2305" width="21" style="111" customWidth="1"/>
    <col min="2306" max="2306" width="50.85546875" style="111" bestFit="1" customWidth="1"/>
    <col min="2307" max="2307" width="55.85546875" style="111" bestFit="1" customWidth="1"/>
    <col min="2308" max="2308" width="26.140625" style="111" customWidth="1"/>
    <col min="2309" max="2309" width="0" style="111" hidden="1" customWidth="1"/>
    <col min="2310" max="2310" width="7.42578125" style="111" customWidth="1"/>
    <col min="2311" max="2311" width="14.5703125" style="111" customWidth="1"/>
    <col min="2312" max="2559" width="9.140625" style="111"/>
    <col min="2560" max="2560" width="14.85546875" style="111" bestFit="1" customWidth="1"/>
    <col min="2561" max="2561" width="21" style="111" customWidth="1"/>
    <col min="2562" max="2562" width="50.85546875" style="111" bestFit="1" customWidth="1"/>
    <col min="2563" max="2563" width="55.85546875" style="111" bestFit="1" customWidth="1"/>
    <col min="2564" max="2564" width="26.140625" style="111" customWidth="1"/>
    <col min="2565" max="2565" width="0" style="111" hidden="1" customWidth="1"/>
    <col min="2566" max="2566" width="7.42578125" style="111" customWidth="1"/>
    <col min="2567" max="2567" width="14.5703125" style="111" customWidth="1"/>
    <col min="2568" max="2815" width="9.140625" style="111"/>
    <col min="2816" max="2816" width="14.85546875" style="111" bestFit="1" customWidth="1"/>
    <col min="2817" max="2817" width="21" style="111" customWidth="1"/>
    <col min="2818" max="2818" width="50.85546875" style="111" bestFit="1" customWidth="1"/>
    <col min="2819" max="2819" width="55.85546875" style="111" bestFit="1" customWidth="1"/>
    <col min="2820" max="2820" width="26.140625" style="111" customWidth="1"/>
    <col min="2821" max="2821" width="0" style="111" hidden="1" customWidth="1"/>
    <col min="2822" max="2822" width="7.42578125" style="111" customWidth="1"/>
    <col min="2823" max="2823" width="14.5703125" style="111" customWidth="1"/>
    <col min="2824" max="3071" width="9.140625" style="111"/>
    <col min="3072" max="3072" width="14.85546875" style="111" bestFit="1" customWidth="1"/>
    <col min="3073" max="3073" width="21" style="111" customWidth="1"/>
    <col min="3074" max="3074" width="50.85546875" style="111" bestFit="1" customWidth="1"/>
    <col min="3075" max="3075" width="55.85546875" style="111" bestFit="1" customWidth="1"/>
    <col min="3076" max="3076" width="26.140625" style="111" customWidth="1"/>
    <col min="3077" max="3077" width="0" style="111" hidden="1" customWidth="1"/>
    <col min="3078" max="3078" width="7.42578125" style="111" customWidth="1"/>
    <col min="3079" max="3079" width="14.5703125" style="111" customWidth="1"/>
    <col min="3080" max="3327" width="9.140625" style="111"/>
    <col min="3328" max="3328" width="14.85546875" style="111" bestFit="1" customWidth="1"/>
    <col min="3329" max="3329" width="21" style="111" customWidth="1"/>
    <col min="3330" max="3330" width="50.85546875" style="111" bestFit="1" customWidth="1"/>
    <col min="3331" max="3331" width="55.85546875" style="111" bestFit="1" customWidth="1"/>
    <col min="3332" max="3332" width="26.140625" style="111" customWidth="1"/>
    <col min="3333" max="3333" width="0" style="111" hidden="1" customWidth="1"/>
    <col min="3334" max="3334" width="7.42578125" style="111" customWidth="1"/>
    <col min="3335" max="3335" width="14.5703125" style="111" customWidth="1"/>
    <col min="3336" max="3583" width="9.140625" style="111"/>
    <col min="3584" max="3584" width="14.85546875" style="111" bestFit="1" customWidth="1"/>
    <col min="3585" max="3585" width="21" style="111" customWidth="1"/>
    <col min="3586" max="3586" width="50.85546875" style="111" bestFit="1" customWidth="1"/>
    <col min="3587" max="3587" width="55.85546875" style="111" bestFit="1" customWidth="1"/>
    <col min="3588" max="3588" width="26.140625" style="111" customWidth="1"/>
    <col min="3589" max="3589" width="0" style="111" hidden="1" customWidth="1"/>
    <col min="3590" max="3590" width="7.42578125" style="111" customWidth="1"/>
    <col min="3591" max="3591" width="14.5703125" style="111" customWidth="1"/>
    <col min="3592" max="3839" width="9.140625" style="111"/>
    <col min="3840" max="3840" width="14.85546875" style="111" bestFit="1" customWidth="1"/>
    <col min="3841" max="3841" width="21" style="111" customWidth="1"/>
    <col min="3842" max="3842" width="50.85546875" style="111" bestFit="1" customWidth="1"/>
    <col min="3843" max="3843" width="55.85546875" style="111" bestFit="1" customWidth="1"/>
    <col min="3844" max="3844" width="26.140625" style="111" customWidth="1"/>
    <col min="3845" max="3845" width="0" style="111" hidden="1" customWidth="1"/>
    <col min="3846" max="3846" width="7.42578125" style="111" customWidth="1"/>
    <col min="3847" max="3847" width="14.5703125" style="111" customWidth="1"/>
    <col min="3848" max="4095" width="9.140625" style="111"/>
    <col min="4096" max="4096" width="14.85546875" style="111" bestFit="1" customWidth="1"/>
    <col min="4097" max="4097" width="21" style="111" customWidth="1"/>
    <col min="4098" max="4098" width="50.85546875" style="111" bestFit="1" customWidth="1"/>
    <col min="4099" max="4099" width="55.85546875" style="111" bestFit="1" customWidth="1"/>
    <col min="4100" max="4100" width="26.140625" style="111" customWidth="1"/>
    <col min="4101" max="4101" width="0" style="111" hidden="1" customWidth="1"/>
    <col min="4102" max="4102" width="7.42578125" style="111" customWidth="1"/>
    <col min="4103" max="4103" width="14.5703125" style="111" customWidth="1"/>
    <col min="4104" max="4351" width="9.140625" style="111"/>
    <col min="4352" max="4352" width="14.85546875" style="111" bestFit="1" customWidth="1"/>
    <col min="4353" max="4353" width="21" style="111" customWidth="1"/>
    <col min="4354" max="4354" width="50.85546875" style="111" bestFit="1" customWidth="1"/>
    <col min="4355" max="4355" width="55.85546875" style="111" bestFit="1" customWidth="1"/>
    <col min="4356" max="4356" width="26.140625" style="111" customWidth="1"/>
    <col min="4357" max="4357" width="0" style="111" hidden="1" customWidth="1"/>
    <col min="4358" max="4358" width="7.42578125" style="111" customWidth="1"/>
    <col min="4359" max="4359" width="14.5703125" style="111" customWidth="1"/>
    <col min="4360" max="4607" width="9.140625" style="111"/>
    <col min="4608" max="4608" width="14.85546875" style="111" bestFit="1" customWidth="1"/>
    <col min="4609" max="4609" width="21" style="111" customWidth="1"/>
    <col min="4610" max="4610" width="50.85546875" style="111" bestFit="1" customWidth="1"/>
    <col min="4611" max="4611" width="55.85546875" style="111" bestFit="1" customWidth="1"/>
    <col min="4612" max="4612" width="26.140625" style="111" customWidth="1"/>
    <col min="4613" max="4613" width="0" style="111" hidden="1" customWidth="1"/>
    <col min="4614" max="4614" width="7.42578125" style="111" customWidth="1"/>
    <col min="4615" max="4615" width="14.5703125" style="111" customWidth="1"/>
    <col min="4616" max="4863" width="9.140625" style="111"/>
    <col min="4864" max="4864" width="14.85546875" style="111" bestFit="1" customWidth="1"/>
    <col min="4865" max="4865" width="21" style="111" customWidth="1"/>
    <col min="4866" max="4866" width="50.85546875" style="111" bestFit="1" customWidth="1"/>
    <col min="4867" max="4867" width="55.85546875" style="111" bestFit="1" customWidth="1"/>
    <col min="4868" max="4868" width="26.140625" style="111" customWidth="1"/>
    <col min="4869" max="4869" width="0" style="111" hidden="1" customWidth="1"/>
    <col min="4870" max="4870" width="7.42578125" style="111" customWidth="1"/>
    <col min="4871" max="4871" width="14.5703125" style="111" customWidth="1"/>
    <col min="4872" max="5119" width="9.140625" style="111"/>
    <col min="5120" max="5120" width="14.85546875" style="111" bestFit="1" customWidth="1"/>
    <col min="5121" max="5121" width="21" style="111" customWidth="1"/>
    <col min="5122" max="5122" width="50.85546875" style="111" bestFit="1" customWidth="1"/>
    <col min="5123" max="5123" width="55.85546875" style="111" bestFit="1" customWidth="1"/>
    <col min="5124" max="5124" width="26.140625" style="111" customWidth="1"/>
    <col min="5125" max="5125" width="0" style="111" hidden="1" customWidth="1"/>
    <col min="5126" max="5126" width="7.42578125" style="111" customWidth="1"/>
    <col min="5127" max="5127" width="14.5703125" style="111" customWidth="1"/>
    <col min="5128" max="5375" width="9.140625" style="111"/>
    <col min="5376" max="5376" width="14.85546875" style="111" bestFit="1" customWidth="1"/>
    <col min="5377" max="5377" width="21" style="111" customWidth="1"/>
    <col min="5378" max="5378" width="50.85546875" style="111" bestFit="1" customWidth="1"/>
    <col min="5379" max="5379" width="55.85546875" style="111" bestFit="1" customWidth="1"/>
    <col min="5380" max="5380" width="26.140625" style="111" customWidth="1"/>
    <col min="5381" max="5381" width="0" style="111" hidden="1" customWidth="1"/>
    <col min="5382" max="5382" width="7.42578125" style="111" customWidth="1"/>
    <col min="5383" max="5383" width="14.5703125" style="111" customWidth="1"/>
    <col min="5384" max="5631" width="9.140625" style="111"/>
    <col min="5632" max="5632" width="14.85546875" style="111" bestFit="1" customWidth="1"/>
    <col min="5633" max="5633" width="21" style="111" customWidth="1"/>
    <col min="5634" max="5634" width="50.85546875" style="111" bestFit="1" customWidth="1"/>
    <col min="5635" max="5635" width="55.85546875" style="111" bestFit="1" customWidth="1"/>
    <col min="5636" max="5636" width="26.140625" style="111" customWidth="1"/>
    <col min="5637" max="5637" width="0" style="111" hidden="1" customWidth="1"/>
    <col min="5638" max="5638" width="7.42578125" style="111" customWidth="1"/>
    <col min="5639" max="5639" width="14.5703125" style="111" customWidth="1"/>
    <col min="5640" max="5887" width="9.140625" style="111"/>
    <col min="5888" max="5888" width="14.85546875" style="111" bestFit="1" customWidth="1"/>
    <col min="5889" max="5889" width="21" style="111" customWidth="1"/>
    <col min="5890" max="5890" width="50.85546875" style="111" bestFit="1" customWidth="1"/>
    <col min="5891" max="5891" width="55.85546875" style="111" bestFit="1" customWidth="1"/>
    <col min="5892" max="5892" width="26.140625" style="111" customWidth="1"/>
    <col min="5893" max="5893" width="0" style="111" hidden="1" customWidth="1"/>
    <col min="5894" max="5894" width="7.42578125" style="111" customWidth="1"/>
    <col min="5895" max="5895" width="14.5703125" style="111" customWidth="1"/>
    <col min="5896" max="6143" width="9.140625" style="111"/>
    <col min="6144" max="6144" width="14.85546875" style="111" bestFit="1" customWidth="1"/>
    <col min="6145" max="6145" width="21" style="111" customWidth="1"/>
    <col min="6146" max="6146" width="50.85546875" style="111" bestFit="1" customWidth="1"/>
    <col min="6147" max="6147" width="55.85546875" style="111" bestFit="1" customWidth="1"/>
    <col min="6148" max="6148" width="26.140625" style="111" customWidth="1"/>
    <col min="6149" max="6149" width="0" style="111" hidden="1" customWidth="1"/>
    <col min="6150" max="6150" width="7.42578125" style="111" customWidth="1"/>
    <col min="6151" max="6151" width="14.5703125" style="111" customWidth="1"/>
    <col min="6152" max="6399" width="9.140625" style="111"/>
    <col min="6400" max="6400" width="14.85546875" style="111" bestFit="1" customWidth="1"/>
    <col min="6401" max="6401" width="21" style="111" customWidth="1"/>
    <col min="6402" max="6402" width="50.85546875" style="111" bestFit="1" customWidth="1"/>
    <col min="6403" max="6403" width="55.85546875" style="111" bestFit="1" customWidth="1"/>
    <col min="6404" max="6404" width="26.140625" style="111" customWidth="1"/>
    <col min="6405" max="6405" width="0" style="111" hidden="1" customWidth="1"/>
    <col min="6406" max="6406" width="7.42578125" style="111" customWidth="1"/>
    <col min="6407" max="6407" width="14.5703125" style="111" customWidth="1"/>
    <col min="6408" max="6655" width="9.140625" style="111"/>
    <col min="6656" max="6656" width="14.85546875" style="111" bestFit="1" customWidth="1"/>
    <col min="6657" max="6657" width="21" style="111" customWidth="1"/>
    <col min="6658" max="6658" width="50.85546875" style="111" bestFit="1" customWidth="1"/>
    <col min="6659" max="6659" width="55.85546875" style="111" bestFit="1" customWidth="1"/>
    <col min="6660" max="6660" width="26.140625" style="111" customWidth="1"/>
    <col min="6661" max="6661" width="0" style="111" hidden="1" customWidth="1"/>
    <col min="6662" max="6662" width="7.42578125" style="111" customWidth="1"/>
    <col min="6663" max="6663" width="14.5703125" style="111" customWidth="1"/>
    <col min="6664" max="6911" width="9.140625" style="111"/>
    <col min="6912" max="6912" width="14.85546875" style="111" bestFit="1" customWidth="1"/>
    <col min="6913" max="6913" width="21" style="111" customWidth="1"/>
    <col min="6914" max="6914" width="50.85546875" style="111" bestFit="1" customWidth="1"/>
    <col min="6915" max="6915" width="55.85546875" style="111" bestFit="1" customWidth="1"/>
    <col min="6916" max="6916" width="26.140625" style="111" customWidth="1"/>
    <col min="6917" max="6917" width="0" style="111" hidden="1" customWidth="1"/>
    <col min="6918" max="6918" width="7.42578125" style="111" customWidth="1"/>
    <col min="6919" max="6919" width="14.5703125" style="111" customWidth="1"/>
    <col min="6920" max="7167" width="9.140625" style="111"/>
    <col min="7168" max="7168" width="14.85546875" style="111" bestFit="1" customWidth="1"/>
    <col min="7169" max="7169" width="21" style="111" customWidth="1"/>
    <col min="7170" max="7170" width="50.85546875" style="111" bestFit="1" customWidth="1"/>
    <col min="7171" max="7171" width="55.85546875" style="111" bestFit="1" customWidth="1"/>
    <col min="7172" max="7172" width="26.140625" style="111" customWidth="1"/>
    <col min="7173" max="7173" width="0" style="111" hidden="1" customWidth="1"/>
    <col min="7174" max="7174" width="7.42578125" style="111" customWidth="1"/>
    <col min="7175" max="7175" width="14.5703125" style="111" customWidth="1"/>
    <col min="7176" max="7423" width="9.140625" style="111"/>
    <col min="7424" max="7424" width="14.85546875" style="111" bestFit="1" customWidth="1"/>
    <col min="7425" max="7425" width="21" style="111" customWidth="1"/>
    <col min="7426" max="7426" width="50.85546875" style="111" bestFit="1" customWidth="1"/>
    <col min="7427" max="7427" width="55.85546875" style="111" bestFit="1" customWidth="1"/>
    <col min="7428" max="7428" width="26.140625" style="111" customWidth="1"/>
    <col min="7429" max="7429" width="0" style="111" hidden="1" customWidth="1"/>
    <col min="7430" max="7430" width="7.42578125" style="111" customWidth="1"/>
    <col min="7431" max="7431" width="14.5703125" style="111" customWidth="1"/>
    <col min="7432" max="7679" width="9.140625" style="111"/>
    <col min="7680" max="7680" width="14.85546875" style="111" bestFit="1" customWidth="1"/>
    <col min="7681" max="7681" width="21" style="111" customWidth="1"/>
    <col min="7682" max="7682" width="50.85546875" style="111" bestFit="1" customWidth="1"/>
    <col min="7683" max="7683" width="55.85546875" style="111" bestFit="1" customWidth="1"/>
    <col min="7684" max="7684" width="26.140625" style="111" customWidth="1"/>
    <col min="7685" max="7685" width="0" style="111" hidden="1" customWidth="1"/>
    <col min="7686" max="7686" width="7.42578125" style="111" customWidth="1"/>
    <col min="7687" max="7687" width="14.5703125" style="111" customWidth="1"/>
    <col min="7688" max="7935" width="9.140625" style="111"/>
    <col min="7936" max="7936" width="14.85546875" style="111" bestFit="1" customWidth="1"/>
    <col min="7937" max="7937" width="21" style="111" customWidth="1"/>
    <col min="7938" max="7938" width="50.85546875" style="111" bestFit="1" customWidth="1"/>
    <col min="7939" max="7939" width="55.85546875" style="111" bestFit="1" customWidth="1"/>
    <col min="7940" max="7940" width="26.140625" style="111" customWidth="1"/>
    <col min="7941" max="7941" width="0" style="111" hidden="1" customWidth="1"/>
    <col min="7942" max="7942" width="7.42578125" style="111" customWidth="1"/>
    <col min="7943" max="7943" width="14.5703125" style="111" customWidth="1"/>
    <col min="7944" max="8191" width="9.140625" style="111"/>
    <col min="8192" max="8192" width="14.85546875" style="111" bestFit="1" customWidth="1"/>
    <col min="8193" max="8193" width="21" style="111" customWidth="1"/>
    <col min="8194" max="8194" width="50.85546875" style="111" bestFit="1" customWidth="1"/>
    <col min="8195" max="8195" width="55.85546875" style="111" bestFit="1" customWidth="1"/>
    <col min="8196" max="8196" width="26.140625" style="111" customWidth="1"/>
    <col min="8197" max="8197" width="0" style="111" hidden="1" customWidth="1"/>
    <col min="8198" max="8198" width="7.42578125" style="111" customWidth="1"/>
    <col min="8199" max="8199" width="14.5703125" style="111" customWidth="1"/>
    <col min="8200" max="8447" width="9.140625" style="111"/>
    <col min="8448" max="8448" width="14.85546875" style="111" bestFit="1" customWidth="1"/>
    <col min="8449" max="8449" width="21" style="111" customWidth="1"/>
    <col min="8450" max="8450" width="50.85546875" style="111" bestFit="1" customWidth="1"/>
    <col min="8451" max="8451" width="55.85546875" style="111" bestFit="1" customWidth="1"/>
    <col min="8452" max="8452" width="26.140625" style="111" customWidth="1"/>
    <col min="8453" max="8453" width="0" style="111" hidden="1" customWidth="1"/>
    <col min="8454" max="8454" width="7.42578125" style="111" customWidth="1"/>
    <col min="8455" max="8455" width="14.5703125" style="111" customWidth="1"/>
    <col min="8456" max="8703" width="9.140625" style="111"/>
    <col min="8704" max="8704" width="14.85546875" style="111" bestFit="1" customWidth="1"/>
    <col min="8705" max="8705" width="21" style="111" customWidth="1"/>
    <col min="8706" max="8706" width="50.85546875" style="111" bestFit="1" customWidth="1"/>
    <col min="8707" max="8707" width="55.85546875" style="111" bestFit="1" customWidth="1"/>
    <col min="8708" max="8708" width="26.140625" style="111" customWidth="1"/>
    <col min="8709" max="8709" width="0" style="111" hidden="1" customWidth="1"/>
    <col min="8710" max="8710" width="7.42578125" style="111" customWidth="1"/>
    <col min="8711" max="8711" width="14.5703125" style="111" customWidth="1"/>
    <col min="8712" max="8959" width="9.140625" style="111"/>
    <col min="8960" max="8960" width="14.85546875" style="111" bestFit="1" customWidth="1"/>
    <col min="8961" max="8961" width="21" style="111" customWidth="1"/>
    <col min="8962" max="8962" width="50.85546875" style="111" bestFit="1" customWidth="1"/>
    <col min="8963" max="8963" width="55.85546875" style="111" bestFit="1" customWidth="1"/>
    <col min="8964" max="8964" width="26.140625" style="111" customWidth="1"/>
    <col min="8965" max="8965" width="0" style="111" hidden="1" customWidth="1"/>
    <col min="8966" max="8966" width="7.42578125" style="111" customWidth="1"/>
    <col min="8967" max="8967" width="14.5703125" style="111" customWidth="1"/>
    <col min="8968" max="9215" width="9.140625" style="111"/>
    <col min="9216" max="9216" width="14.85546875" style="111" bestFit="1" customWidth="1"/>
    <col min="9217" max="9217" width="21" style="111" customWidth="1"/>
    <col min="9218" max="9218" width="50.85546875" style="111" bestFit="1" customWidth="1"/>
    <col min="9219" max="9219" width="55.85546875" style="111" bestFit="1" customWidth="1"/>
    <col min="9220" max="9220" width="26.140625" style="111" customWidth="1"/>
    <col min="9221" max="9221" width="0" style="111" hidden="1" customWidth="1"/>
    <col min="9222" max="9222" width="7.42578125" style="111" customWidth="1"/>
    <col min="9223" max="9223" width="14.5703125" style="111" customWidth="1"/>
    <col min="9224" max="9471" width="9.140625" style="111"/>
    <col min="9472" max="9472" width="14.85546875" style="111" bestFit="1" customWidth="1"/>
    <col min="9473" max="9473" width="21" style="111" customWidth="1"/>
    <col min="9474" max="9474" width="50.85546875" style="111" bestFit="1" customWidth="1"/>
    <col min="9475" max="9475" width="55.85546875" style="111" bestFit="1" customWidth="1"/>
    <col min="9476" max="9476" width="26.140625" style="111" customWidth="1"/>
    <col min="9477" max="9477" width="0" style="111" hidden="1" customWidth="1"/>
    <col min="9478" max="9478" width="7.42578125" style="111" customWidth="1"/>
    <col min="9479" max="9479" width="14.5703125" style="111" customWidth="1"/>
    <col min="9480" max="9727" width="9.140625" style="111"/>
    <col min="9728" max="9728" width="14.85546875" style="111" bestFit="1" customWidth="1"/>
    <col min="9729" max="9729" width="21" style="111" customWidth="1"/>
    <col min="9730" max="9730" width="50.85546875" style="111" bestFit="1" customWidth="1"/>
    <col min="9731" max="9731" width="55.85546875" style="111" bestFit="1" customWidth="1"/>
    <col min="9732" max="9732" width="26.140625" style="111" customWidth="1"/>
    <col min="9733" max="9733" width="0" style="111" hidden="1" customWidth="1"/>
    <col min="9734" max="9734" width="7.42578125" style="111" customWidth="1"/>
    <col min="9735" max="9735" width="14.5703125" style="111" customWidth="1"/>
    <col min="9736" max="9983" width="9.140625" style="111"/>
    <col min="9984" max="9984" width="14.85546875" style="111" bestFit="1" customWidth="1"/>
    <col min="9985" max="9985" width="21" style="111" customWidth="1"/>
    <col min="9986" max="9986" width="50.85546875" style="111" bestFit="1" customWidth="1"/>
    <col min="9987" max="9987" width="55.85546875" style="111" bestFit="1" customWidth="1"/>
    <col min="9988" max="9988" width="26.140625" style="111" customWidth="1"/>
    <col min="9989" max="9989" width="0" style="111" hidden="1" customWidth="1"/>
    <col min="9990" max="9990" width="7.42578125" style="111" customWidth="1"/>
    <col min="9991" max="9991" width="14.5703125" style="111" customWidth="1"/>
    <col min="9992" max="10239" width="9.140625" style="111"/>
    <col min="10240" max="10240" width="14.85546875" style="111" bestFit="1" customWidth="1"/>
    <col min="10241" max="10241" width="21" style="111" customWidth="1"/>
    <col min="10242" max="10242" width="50.85546875" style="111" bestFit="1" customWidth="1"/>
    <col min="10243" max="10243" width="55.85546875" style="111" bestFit="1" customWidth="1"/>
    <col min="10244" max="10244" width="26.140625" style="111" customWidth="1"/>
    <col min="10245" max="10245" width="0" style="111" hidden="1" customWidth="1"/>
    <col min="10246" max="10246" width="7.42578125" style="111" customWidth="1"/>
    <col min="10247" max="10247" width="14.5703125" style="111" customWidth="1"/>
    <col min="10248" max="10495" width="9.140625" style="111"/>
    <col min="10496" max="10496" width="14.85546875" style="111" bestFit="1" customWidth="1"/>
    <col min="10497" max="10497" width="21" style="111" customWidth="1"/>
    <col min="10498" max="10498" width="50.85546875" style="111" bestFit="1" customWidth="1"/>
    <col min="10499" max="10499" width="55.85546875" style="111" bestFit="1" customWidth="1"/>
    <col min="10500" max="10500" width="26.140625" style="111" customWidth="1"/>
    <col min="10501" max="10501" width="0" style="111" hidden="1" customWidth="1"/>
    <col min="10502" max="10502" width="7.42578125" style="111" customWidth="1"/>
    <col min="10503" max="10503" width="14.5703125" style="111" customWidth="1"/>
    <col min="10504" max="10751" width="9.140625" style="111"/>
    <col min="10752" max="10752" width="14.85546875" style="111" bestFit="1" customWidth="1"/>
    <col min="10753" max="10753" width="21" style="111" customWidth="1"/>
    <col min="10754" max="10754" width="50.85546875" style="111" bestFit="1" customWidth="1"/>
    <col min="10755" max="10755" width="55.85546875" style="111" bestFit="1" customWidth="1"/>
    <col min="10756" max="10756" width="26.140625" style="111" customWidth="1"/>
    <col min="10757" max="10757" width="0" style="111" hidden="1" customWidth="1"/>
    <col min="10758" max="10758" width="7.42578125" style="111" customWidth="1"/>
    <col min="10759" max="10759" width="14.5703125" style="111" customWidth="1"/>
    <col min="10760" max="11007" width="9.140625" style="111"/>
    <col min="11008" max="11008" width="14.85546875" style="111" bestFit="1" customWidth="1"/>
    <col min="11009" max="11009" width="21" style="111" customWidth="1"/>
    <col min="11010" max="11010" width="50.85546875" style="111" bestFit="1" customWidth="1"/>
    <col min="11011" max="11011" width="55.85546875" style="111" bestFit="1" customWidth="1"/>
    <col min="11012" max="11012" width="26.140625" style="111" customWidth="1"/>
    <col min="11013" max="11013" width="0" style="111" hidden="1" customWidth="1"/>
    <col min="11014" max="11014" width="7.42578125" style="111" customWidth="1"/>
    <col min="11015" max="11015" width="14.5703125" style="111" customWidth="1"/>
    <col min="11016" max="11263" width="9.140625" style="111"/>
    <col min="11264" max="11264" width="14.85546875" style="111" bestFit="1" customWidth="1"/>
    <col min="11265" max="11265" width="21" style="111" customWidth="1"/>
    <col min="11266" max="11266" width="50.85546875" style="111" bestFit="1" customWidth="1"/>
    <col min="11267" max="11267" width="55.85546875" style="111" bestFit="1" customWidth="1"/>
    <col min="11268" max="11268" width="26.140625" style="111" customWidth="1"/>
    <col min="11269" max="11269" width="0" style="111" hidden="1" customWidth="1"/>
    <col min="11270" max="11270" width="7.42578125" style="111" customWidth="1"/>
    <col min="11271" max="11271" width="14.5703125" style="111" customWidth="1"/>
    <col min="11272" max="11519" width="9.140625" style="111"/>
    <col min="11520" max="11520" width="14.85546875" style="111" bestFit="1" customWidth="1"/>
    <col min="11521" max="11521" width="21" style="111" customWidth="1"/>
    <col min="11522" max="11522" width="50.85546875" style="111" bestFit="1" customWidth="1"/>
    <col min="11523" max="11523" width="55.85546875" style="111" bestFit="1" customWidth="1"/>
    <col min="11524" max="11524" width="26.140625" style="111" customWidth="1"/>
    <col min="11525" max="11525" width="0" style="111" hidden="1" customWidth="1"/>
    <col min="11526" max="11526" width="7.42578125" style="111" customWidth="1"/>
    <col min="11527" max="11527" width="14.5703125" style="111" customWidth="1"/>
    <col min="11528" max="11775" width="9.140625" style="111"/>
    <col min="11776" max="11776" width="14.85546875" style="111" bestFit="1" customWidth="1"/>
    <col min="11777" max="11777" width="21" style="111" customWidth="1"/>
    <col min="11778" max="11778" width="50.85546875" style="111" bestFit="1" customWidth="1"/>
    <col min="11779" max="11779" width="55.85546875" style="111" bestFit="1" customWidth="1"/>
    <col min="11780" max="11780" width="26.140625" style="111" customWidth="1"/>
    <col min="11781" max="11781" width="0" style="111" hidden="1" customWidth="1"/>
    <col min="11782" max="11782" width="7.42578125" style="111" customWidth="1"/>
    <col min="11783" max="11783" width="14.5703125" style="111" customWidth="1"/>
    <col min="11784" max="12031" width="9.140625" style="111"/>
    <col min="12032" max="12032" width="14.85546875" style="111" bestFit="1" customWidth="1"/>
    <col min="12033" max="12033" width="21" style="111" customWidth="1"/>
    <col min="12034" max="12034" width="50.85546875" style="111" bestFit="1" customWidth="1"/>
    <col min="12035" max="12035" width="55.85546875" style="111" bestFit="1" customWidth="1"/>
    <col min="12036" max="12036" width="26.140625" style="111" customWidth="1"/>
    <col min="12037" max="12037" width="0" style="111" hidden="1" customWidth="1"/>
    <col min="12038" max="12038" width="7.42578125" style="111" customWidth="1"/>
    <col min="12039" max="12039" width="14.5703125" style="111" customWidth="1"/>
    <col min="12040" max="12287" width="9.140625" style="111"/>
    <col min="12288" max="12288" width="14.85546875" style="111" bestFit="1" customWidth="1"/>
    <col min="12289" max="12289" width="21" style="111" customWidth="1"/>
    <col min="12290" max="12290" width="50.85546875" style="111" bestFit="1" customWidth="1"/>
    <col min="12291" max="12291" width="55.85546875" style="111" bestFit="1" customWidth="1"/>
    <col min="12292" max="12292" width="26.140625" style="111" customWidth="1"/>
    <col min="12293" max="12293" width="0" style="111" hidden="1" customWidth="1"/>
    <col min="12294" max="12294" width="7.42578125" style="111" customWidth="1"/>
    <col min="12295" max="12295" width="14.5703125" style="111" customWidth="1"/>
    <col min="12296" max="12543" width="9.140625" style="111"/>
    <col min="12544" max="12544" width="14.85546875" style="111" bestFit="1" customWidth="1"/>
    <col min="12545" max="12545" width="21" style="111" customWidth="1"/>
    <col min="12546" max="12546" width="50.85546875" style="111" bestFit="1" customWidth="1"/>
    <col min="12547" max="12547" width="55.85546875" style="111" bestFit="1" customWidth="1"/>
    <col min="12548" max="12548" width="26.140625" style="111" customWidth="1"/>
    <col min="12549" max="12549" width="0" style="111" hidden="1" customWidth="1"/>
    <col min="12550" max="12550" width="7.42578125" style="111" customWidth="1"/>
    <col min="12551" max="12551" width="14.5703125" style="111" customWidth="1"/>
    <col min="12552" max="12799" width="9.140625" style="111"/>
    <col min="12800" max="12800" width="14.85546875" style="111" bestFit="1" customWidth="1"/>
    <col min="12801" max="12801" width="21" style="111" customWidth="1"/>
    <col min="12802" max="12802" width="50.85546875" style="111" bestFit="1" customWidth="1"/>
    <col min="12803" max="12803" width="55.85546875" style="111" bestFit="1" customWidth="1"/>
    <col min="12804" max="12804" width="26.140625" style="111" customWidth="1"/>
    <col min="12805" max="12805" width="0" style="111" hidden="1" customWidth="1"/>
    <col min="12806" max="12806" width="7.42578125" style="111" customWidth="1"/>
    <col min="12807" max="12807" width="14.5703125" style="111" customWidth="1"/>
    <col min="12808" max="13055" width="9.140625" style="111"/>
    <col min="13056" max="13056" width="14.85546875" style="111" bestFit="1" customWidth="1"/>
    <col min="13057" max="13057" width="21" style="111" customWidth="1"/>
    <col min="13058" max="13058" width="50.85546875" style="111" bestFit="1" customWidth="1"/>
    <col min="13059" max="13059" width="55.85546875" style="111" bestFit="1" customWidth="1"/>
    <col min="13060" max="13060" width="26.140625" style="111" customWidth="1"/>
    <col min="13061" max="13061" width="0" style="111" hidden="1" customWidth="1"/>
    <col min="13062" max="13062" width="7.42578125" style="111" customWidth="1"/>
    <col min="13063" max="13063" width="14.5703125" style="111" customWidth="1"/>
    <col min="13064" max="13311" width="9.140625" style="111"/>
    <col min="13312" max="13312" width="14.85546875" style="111" bestFit="1" customWidth="1"/>
    <col min="13313" max="13313" width="21" style="111" customWidth="1"/>
    <col min="13314" max="13314" width="50.85546875" style="111" bestFit="1" customWidth="1"/>
    <col min="13315" max="13315" width="55.85546875" style="111" bestFit="1" customWidth="1"/>
    <col min="13316" max="13316" width="26.140625" style="111" customWidth="1"/>
    <col min="13317" max="13317" width="0" style="111" hidden="1" customWidth="1"/>
    <col min="13318" max="13318" width="7.42578125" style="111" customWidth="1"/>
    <col min="13319" max="13319" width="14.5703125" style="111" customWidth="1"/>
    <col min="13320" max="13567" width="9.140625" style="111"/>
    <col min="13568" max="13568" width="14.85546875" style="111" bestFit="1" customWidth="1"/>
    <col min="13569" max="13569" width="21" style="111" customWidth="1"/>
    <col min="13570" max="13570" width="50.85546875" style="111" bestFit="1" customWidth="1"/>
    <col min="13571" max="13571" width="55.85546875" style="111" bestFit="1" customWidth="1"/>
    <col min="13572" max="13572" width="26.140625" style="111" customWidth="1"/>
    <col min="13573" max="13573" width="0" style="111" hidden="1" customWidth="1"/>
    <col min="13574" max="13574" width="7.42578125" style="111" customWidth="1"/>
    <col min="13575" max="13575" width="14.5703125" style="111" customWidth="1"/>
    <col min="13576" max="13823" width="9.140625" style="111"/>
    <col min="13824" max="13824" width="14.85546875" style="111" bestFit="1" customWidth="1"/>
    <col min="13825" max="13825" width="21" style="111" customWidth="1"/>
    <col min="13826" max="13826" width="50.85546875" style="111" bestFit="1" customWidth="1"/>
    <col min="13827" max="13827" width="55.85546875" style="111" bestFit="1" customWidth="1"/>
    <col min="13828" max="13828" width="26.140625" style="111" customWidth="1"/>
    <col min="13829" max="13829" width="0" style="111" hidden="1" customWidth="1"/>
    <col min="13830" max="13830" width="7.42578125" style="111" customWidth="1"/>
    <col min="13831" max="13831" width="14.5703125" style="111" customWidth="1"/>
    <col min="13832" max="14079" width="9.140625" style="111"/>
    <col min="14080" max="14080" width="14.85546875" style="111" bestFit="1" customWidth="1"/>
    <col min="14081" max="14081" width="21" style="111" customWidth="1"/>
    <col min="14082" max="14082" width="50.85546875" style="111" bestFit="1" customWidth="1"/>
    <col min="14083" max="14083" width="55.85546875" style="111" bestFit="1" customWidth="1"/>
    <col min="14084" max="14084" width="26.140625" style="111" customWidth="1"/>
    <col min="14085" max="14085" width="0" style="111" hidden="1" customWidth="1"/>
    <col min="14086" max="14086" width="7.42578125" style="111" customWidth="1"/>
    <col min="14087" max="14087" width="14.5703125" style="111" customWidth="1"/>
    <col min="14088" max="14335" width="9.140625" style="111"/>
    <col min="14336" max="14336" width="14.85546875" style="111" bestFit="1" customWidth="1"/>
    <col min="14337" max="14337" width="21" style="111" customWidth="1"/>
    <col min="14338" max="14338" width="50.85546875" style="111" bestFit="1" customWidth="1"/>
    <col min="14339" max="14339" width="55.85546875" style="111" bestFit="1" customWidth="1"/>
    <col min="14340" max="14340" width="26.140625" style="111" customWidth="1"/>
    <col min="14341" max="14341" width="0" style="111" hidden="1" customWidth="1"/>
    <col min="14342" max="14342" width="7.42578125" style="111" customWidth="1"/>
    <col min="14343" max="14343" width="14.5703125" style="111" customWidth="1"/>
    <col min="14344" max="14591" width="9.140625" style="111"/>
    <col min="14592" max="14592" width="14.85546875" style="111" bestFit="1" customWidth="1"/>
    <col min="14593" max="14593" width="21" style="111" customWidth="1"/>
    <col min="14594" max="14594" width="50.85546875" style="111" bestFit="1" customWidth="1"/>
    <col min="14595" max="14595" width="55.85546875" style="111" bestFit="1" customWidth="1"/>
    <col min="14596" max="14596" width="26.140625" style="111" customWidth="1"/>
    <col min="14597" max="14597" width="0" style="111" hidden="1" customWidth="1"/>
    <col min="14598" max="14598" width="7.42578125" style="111" customWidth="1"/>
    <col min="14599" max="14599" width="14.5703125" style="111" customWidth="1"/>
    <col min="14600" max="14847" width="9.140625" style="111"/>
    <col min="14848" max="14848" width="14.85546875" style="111" bestFit="1" customWidth="1"/>
    <col min="14849" max="14849" width="21" style="111" customWidth="1"/>
    <col min="14850" max="14850" width="50.85546875" style="111" bestFit="1" customWidth="1"/>
    <col min="14851" max="14851" width="55.85546875" style="111" bestFit="1" customWidth="1"/>
    <col min="14852" max="14852" width="26.140625" style="111" customWidth="1"/>
    <col min="14853" max="14853" width="0" style="111" hidden="1" customWidth="1"/>
    <col min="14854" max="14854" width="7.42578125" style="111" customWidth="1"/>
    <col min="14855" max="14855" width="14.5703125" style="111" customWidth="1"/>
    <col min="14856" max="15103" width="9.140625" style="111"/>
    <col min="15104" max="15104" width="14.85546875" style="111" bestFit="1" customWidth="1"/>
    <col min="15105" max="15105" width="21" style="111" customWidth="1"/>
    <col min="15106" max="15106" width="50.85546875" style="111" bestFit="1" customWidth="1"/>
    <col min="15107" max="15107" width="55.85546875" style="111" bestFit="1" customWidth="1"/>
    <col min="15108" max="15108" width="26.140625" style="111" customWidth="1"/>
    <col min="15109" max="15109" width="0" style="111" hidden="1" customWidth="1"/>
    <col min="15110" max="15110" width="7.42578125" style="111" customWidth="1"/>
    <col min="15111" max="15111" width="14.5703125" style="111" customWidth="1"/>
    <col min="15112" max="15359" width="9.140625" style="111"/>
    <col min="15360" max="15360" width="14.85546875" style="111" bestFit="1" customWidth="1"/>
    <col min="15361" max="15361" width="21" style="111" customWidth="1"/>
    <col min="15362" max="15362" width="50.85546875" style="111" bestFit="1" customWidth="1"/>
    <col min="15363" max="15363" width="55.85546875" style="111" bestFit="1" customWidth="1"/>
    <col min="15364" max="15364" width="26.140625" style="111" customWidth="1"/>
    <col min="15365" max="15365" width="0" style="111" hidden="1" customWidth="1"/>
    <col min="15366" max="15366" width="7.42578125" style="111" customWidth="1"/>
    <col min="15367" max="15367" width="14.5703125" style="111" customWidth="1"/>
    <col min="15368" max="15615" width="9.140625" style="111"/>
    <col min="15616" max="15616" width="14.85546875" style="111" bestFit="1" customWidth="1"/>
    <col min="15617" max="15617" width="21" style="111" customWidth="1"/>
    <col min="15618" max="15618" width="50.85546875" style="111" bestFit="1" customWidth="1"/>
    <col min="15619" max="15619" width="55.85546875" style="111" bestFit="1" customWidth="1"/>
    <col min="15620" max="15620" width="26.140625" style="111" customWidth="1"/>
    <col min="15621" max="15621" width="0" style="111" hidden="1" customWidth="1"/>
    <col min="15622" max="15622" width="7.42578125" style="111" customWidth="1"/>
    <col min="15623" max="15623" width="14.5703125" style="111" customWidth="1"/>
    <col min="15624" max="15871" width="9.140625" style="111"/>
    <col min="15872" max="15872" width="14.85546875" style="111" bestFit="1" customWidth="1"/>
    <col min="15873" max="15873" width="21" style="111" customWidth="1"/>
    <col min="15874" max="15874" width="50.85546875" style="111" bestFit="1" customWidth="1"/>
    <col min="15875" max="15875" width="55.85546875" style="111" bestFit="1" customWidth="1"/>
    <col min="15876" max="15876" width="26.140625" style="111" customWidth="1"/>
    <col min="15877" max="15877" width="0" style="111" hidden="1" customWidth="1"/>
    <col min="15878" max="15878" width="7.42578125" style="111" customWidth="1"/>
    <col min="15879" max="15879" width="14.5703125" style="111" customWidth="1"/>
    <col min="15880" max="16127" width="9.140625" style="111"/>
    <col min="16128" max="16128" width="14.85546875" style="111" bestFit="1" customWidth="1"/>
    <col min="16129" max="16129" width="21" style="111" customWidth="1"/>
    <col min="16130" max="16130" width="50.85546875" style="111" bestFit="1" customWidth="1"/>
    <col min="16131" max="16131" width="55.85546875" style="111" bestFit="1" customWidth="1"/>
    <col min="16132" max="16132" width="26.140625" style="111" customWidth="1"/>
    <col min="16133" max="16133" width="0" style="111" hidden="1" customWidth="1"/>
    <col min="16134" max="16134" width="7.42578125" style="111" customWidth="1"/>
    <col min="16135" max="16135" width="14.5703125" style="111" customWidth="1"/>
    <col min="16136" max="16384" width="9.140625" style="111"/>
  </cols>
  <sheetData>
    <row r="1" spans="1:8" s="104" customFormat="1" ht="18.75" x14ac:dyDescent="0.3">
      <c r="A1" s="103" t="s">
        <v>186</v>
      </c>
      <c r="C1" s="105"/>
      <c r="D1" s="106" t="s">
        <v>187</v>
      </c>
      <c r="E1" s="107">
        <v>43861</v>
      </c>
      <c r="F1" s="108"/>
      <c r="G1" s="109"/>
    </row>
    <row r="2" spans="1:8" ht="15" x14ac:dyDescent="0.25">
      <c r="A2" s="110"/>
      <c r="E2" s="229" t="s">
        <v>17</v>
      </c>
    </row>
    <row r="3" spans="1:8" ht="13.5" thickBot="1" x14ac:dyDescent="0.25">
      <c r="A3" s="113"/>
      <c r="B3" s="113"/>
      <c r="C3" s="112"/>
    </row>
    <row r="4" spans="1:8" s="112" customFormat="1" ht="21.75" thickBot="1" x14ac:dyDescent="0.25">
      <c r="A4" s="114"/>
      <c r="B4" s="114"/>
      <c r="C4" s="380" t="s">
        <v>188</v>
      </c>
      <c r="D4" s="381"/>
      <c r="H4" s="111"/>
    </row>
    <row r="5" spans="1:8" s="112" customFormat="1" ht="16.5" thickBot="1" x14ac:dyDescent="0.3">
      <c r="A5" s="115" t="s">
        <v>189</v>
      </c>
      <c r="B5" s="116" t="s">
        <v>190</v>
      </c>
      <c r="C5" s="117" t="s">
        <v>191</v>
      </c>
      <c r="D5" s="118" t="s">
        <v>192</v>
      </c>
      <c r="H5" s="111"/>
    </row>
    <row r="6" spans="1:8" s="112" customFormat="1" ht="15" customHeight="1" x14ac:dyDescent="0.2">
      <c r="A6" s="382" t="s">
        <v>193</v>
      </c>
      <c r="B6" s="382" t="s">
        <v>151</v>
      </c>
      <c r="C6" s="385" t="s">
        <v>162</v>
      </c>
      <c r="D6" s="119" t="s">
        <v>194</v>
      </c>
      <c r="E6" s="120"/>
      <c r="H6" s="111"/>
    </row>
    <row r="7" spans="1:8" s="112" customFormat="1" ht="15" customHeight="1" x14ac:dyDescent="0.2">
      <c r="A7" s="382"/>
      <c r="B7" s="382"/>
      <c r="C7" s="386"/>
      <c r="D7" s="121" t="s">
        <v>195</v>
      </c>
      <c r="E7" s="122"/>
      <c r="H7" s="111"/>
    </row>
    <row r="8" spans="1:8" s="112" customFormat="1" ht="15.75" customHeight="1" x14ac:dyDescent="0.2">
      <c r="A8" s="382"/>
      <c r="B8" s="382"/>
      <c r="C8" s="386"/>
      <c r="D8" s="121" t="s">
        <v>196</v>
      </c>
      <c r="E8" s="122"/>
      <c r="H8" s="111"/>
    </row>
    <row r="9" spans="1:8" s="112" customFormat="1" ht="15" x14ac:dyDescent="0.2">
      <c r="A9" s="382"/>
      <c r="B9" s="382"/>
      <c r="C9" s="386"/>
      <c r="D9" s="121" t="s">
        <v>197</v>
      </c>
      <c r="E9" s="122"/>
      <c r="H9" s="111"/>
    </row>
    <row r="10" spans="1:8" s="112" customFormat="1" ht="15" x14ac:dyDescent="0.2">
      <c r="A10" s="382"/>
      <c r="B10" s="382"/>
      <c r="C10" s="386"/>
      <c r="D10" s="121" t="s">
        <v>198</v>
      </c>
      <c r="E10" s="122"/>
      <c r="H10" s="111"/>
    </row>
    <row r="11" spans="1:8" s="112" customFormat="1" ht="15" x14ac:dyDescent="0.2">
      <c r="A11" s="382"/>
      <c r="B11" s="382"/>
      <c r="C11" s="386"/>
      <c r="D11" s="121" t="s">
        <v>199</v>
      </c>
      <c r="E11" s="122"/>
      <c r="H11" s="123"/>
    </row>
    <row r="12" spans="1:8" s="112" customFormat="1" ht="15" x14ac:dyDescent="0.2">
      <c r="A12" s="382"/>
      <c r="B12" s="382"/>
      <c r="C12" s="386"/>
      <c r="D12" s="121" t="s">
        <v>200</v>
      </c>
      <c r="E12" s="122"/>
      <c r="H12" s="25"/>
    </row>
    <row r="13" spans="1:8" s="112" customFormat="1" ht="15.75" thickBot="1" x14ac:dyDescent="0.25">
      <c r="A13" s="382"/>
      <c r="B13" s="382"/>
      <c r="C13" s="387"/>
      <c r="D13" s="124" t="s">
        <v>201</v>
      </c>
      <c r="E13" s="122"/>
      <c r="G13" s="125"/>
      <c r="H13" s="111"/>
    </row>
    <row r="14" spans="1:8" s="112" customFormat="1" ht="15" customHeight="1" x14ac:dyDescent="0.2">
      <c r="A14" s="382"/>
      <c r="B14" s="382"/>
      <c r="C14" s="388" t="s">
        <v>163</v>
      </c>
      <c r="D14" s="126" t="s">
        <v>202</v>
      </c>
      <c r="E14" s="122"/>
      <c r="G14" s="127"/>
      <c r="H14" s="111"/>
    </row>
    <row r="15" spans="1:8" s="112" customFormat="1" ht="15" customHeight="1" x14ac:dyDescent="0.2">
      <c r="A15" s="382"/>
      <c r="B15" s="382"/>
      <c r="C15" s="382"/>
      <c r="D15" s="126" t="s">
        <v>203</v>
      </c>
      <c r="E15" s="122"/>
      <c r="G15" s="127"/>
    </row>
    <row r="16" spans="1:8" s="112" customFormat="1" ht="15" customHeight="1" x14ac:dyDescent="0.2">
      <c r="A16" s="382"/>
      <c r="B16" s="382"/>
      <c r="C16" s="382"/>
      <c r="D16" s="126" t="s">
        <v>204</v>
      </c>
      <c r="E16" s="122"/>
      <c r="G16" s="127"/>
      <c r="H16" s="111"/>
    </row>
    <row r="17" spans="1:8" s="112" customFormat="1" ht="15" customHeight="1" x14ac:dyDescent="0.2">
      <c r="A17" s="382"/>
      <c r="B17" s="382"/>
      <c r="C17" s="382"/>
      <c r="D17" s="128" t="s">
        <v>205</v>
      </c>
      <c r="E17" s="122"/>
      <c r="G17" s="127"/>
      <c r="H17" s="111"/>
    </row>
    <row r="18" spans="1:8" s="112" customFormat="1" ht="15.75" customHeight="1" thickBot="1" x14ac:dyDescent="0.25">
      <c r="A18" s="382"/>
      <c r="B18" s="382"/>
      <c r="C18" s="382"/>
      <c r="D18" s="129" t="s">
        <v>206</v>
      </c>
      <c r="E18" s="130"/>
      <c r="G18" s="127"/>
      <c r="H18" s="111"/>
    </row>
    <row r="19" spans="1:8" s="112" customFormat="1" ht="16.5" customHeight="1" x14ac:dyDescent="0.2">
      <c r="A19" s="382"/>
      <c r="B19" s="382"/>
      <c r="C19" s="389" t="s">
        <v>164</v>
      </c>
      <c r="D19" s="119" t="s">
        <v>207</v>
      </c>
      <c r="G19" s="127"/>
      <c r="H19" s="111"/>
    </row>
    <row r="20" spans="1:8" s="112" customFormat="1" ht="16.5" customHeight="1" x14ac:dyDescent="0.2">
      <c r="A20" s="382"/>
      <c r="B20" s="382"/>
      <c r="C20" s="384"/>
      <c r="D20" s="131" t="s">
        <v>208</v>
      </c>
      <c r="G20" s="127"/>
      <c r="H20" s="111"/>
    </row>
    <row r="21" spans="1:8" s="112" customFormat="1" ht="16.5" customHeight="1" x14ac:dyDescent="0.2">
      <c r="A21" s="382"/>
      <c r="B21" s="382"/>
      <c r="C21" s="384"/>
      <c r="D21" s="131" t="s">
        <v>209</v>
      </c>
      <c r="G21" s="127"/>
      <c r="H21" s="111"/>
    </row>
    <row r="22" spans="1:8" s="112" customFormat="1" ht="15" x14ac:dyDescent="0.2">
      <c r="A22" s="382"/>
      <c r="B22" s="382"/>
      <c r="C22" s="384"/>
      <c r="D22" s="121" t="s">
        <v>210</v>
      </c>
      <c r="G22" s="127"/>
    </row>
    <row r="23" spans="1:8" s="112" customFormat="1" ht="15" x14ac:dyDescent="0.2">
      <c r="A23" s="382"/>
      <c r="B23" s="382"/>
      <c r="C23" s="384"/>
      <c r="D23" s="121" t="s">
        <v>211</v>
      </c>
      <c r="G23" s="127"/>
      <c r="H23" s="111"/>
    </row>
    <row r="24" spans="1:8" s="112" customFormat="1" ht="15.75" thickBot="1" x14ac:dyDescent="0.25">
      <c r="A24" s="382"/>
      <c r="B24" s="382"/>
      <c r="C24" s="390"/>
      <c r="D24" s="124" t="s">
        <v>212</v>
      </c>
      <c r="G24" s="127"/>
      <c r="H24" s="111"/>
    </row>
    <row r="25" spans="1:8" s="112" customFormat="1" ht="16.5" customHeight="1" x14ac:dyDescent="0.2">
      <c r="A25" s="382"/>
      <c r="B25" s="382"/>
      <c r="C25" s="389" t="s">
        <v>165</v>
      </c>
      <c r="D25" s="119" t="s">
        <v>213</v>
      </c>
      <c r="G25" s="127"/>
      <c r="H25" s="111"/>
    </row>
    <row r="26" spans="1:8" s="112" customFormat="1" ht="15" x14ac:dyDescent="0.2">
      <c r="A26" s="382"/>
      <c r="B26" s="382"/>
      <c r="C26" s="384"/>
      <c r="D26" s="121" t="s">
        <v>214</v>
      </c>
      <c r="G26" s="127"/>
    </row>
    <row r="27" spans="1:8" s="112" customFormat="1" ht="15.75" thickBot="1" x14ac:dyDescent="0.25">
      <c r="A27" s="382"/>
      <c r="B27" s="382"/>
      <c r="C27" s="384"/>
      <c r="D27" s="129" t="s">
        <v>215</v>
      </c>
      <c r="G27" s="127"/>
      <c r="H27" s="111"/>
    </row>
    <row r="28" spans="1:8" s="112" customFormat="1" ht="15" customHeight="1" x14ac:dyDescent="0.2">
      <c r="A28" s="382"/>
      <c r="B28" s="382"/>
      <c r="C28" s="388" t="s">
        <v>166</v>
      </c>
      <c r="D28" s="132" t="s">
        <v>216</v>
      </c>
      <c r="E28" s="122"/>
      <c r="G28" s="127"/>
      <c r="H28" s="111"/>
    </row>
    <row r="29" spans="1:8" s="112" customFormat="1" ht="15" customHeight="1" x14ac:dyDescent="0.2">
      <c r="A29" s="382"/>
      <c r="B29" s="382"/>
      <c r="C29" s="382"/>
      <c r="D29" s="126" t="s">
        <v>217</v>
      </c>
      <c r="E29" s="122"/>
      <c r="G29" s="127"/>
    </row>
    <row r="30" spans="1:8" s="112" customFormat="1" ht="15" customHeight="1" x14ac:dyDescent="0.2">
      <c r="A30" s="382"/>
      <c r="B30" s="382"/>
      <c r="C30" s="382"/>
      <c r="D30" s="126" t="s">
        <v>218</v>
      </c>
      <c r="E30" s="122"/>
      <c r="G30" s="127"/>
      <c r="H30" s="111"/>
    </row>
    <row r="31" spans="1:8" s="112" customFormat="1" ht="15" customHeight="1" x14ac:dyDescent="0.2">
      <c r="A31" s="382"/>
      <c r="B31" s="382"/>
      <c r="C31" s="382"/>
      <c r="D31" s="133" t="s">
        <v>219</v>
      </c>
      <c r="E31" s="122"/>
      <c r="G31" s="127"/>
      <c r="H31" s="111"/>
    </row>
    <row r="32" spans="1:8" s="112" customFormat="1" ht="15" customHeight="1" x14ac:dyDescent="0.2">
      <c r="A32" s="382"/>
      <c r="B32" s="382"/>
      <c r="C32" s="382"/>
      <c r="D32" s="128" t="s">
        <v>220</v>
      </c>
      <c r="E32" s="122"/>
      <c r="G32" s="127"/>
      <c r="H32" s="111"/>
    </row>
    <row r="33" spans="1:8" s="112" customFormat="1" ht="15.75" customHeight="1" thickBot="1" x14ac:dyDescent="0.25">
      <c r="A33" s="382"/>
      <c r="B33" s="382"/>
      <c r="C33" s="382"/>
      <c r="D33" s="124" t="s">
        <v>221</v>
      </c>
      <c r="E33" s="130"/>
      <c r="G33" s="127"/>
      <c r="H33" s="111"/>
    </row>
    <row r="34" spans="1:8" s="112" customFormat="1" ht="16.5" customHeight="1" x14ac:dyDescent="0.2">
      <c r="A34" s="382"/>
      <c r="B34" s="382"/>
      <c r="C34" s="389" t="s">
        <v>167</v>
      </c>
      <c r="D34" s="119" t="s">
        <v>222</v>
      </c>
      <c r="G34" s="127"/>
      <c r="H34" s="111"/>
    </row>
    <row r="35" spans="1:8" s="112" customFormat="1" ht="16.5" customHeight="1" x14ac:dyDescent="0.2">
      <c r="A35" s="382"/>
      <c r="B35" s="382"/>
      <c r="C35" s="384"/>
      <c r="D35" s="131" t="s">
        <v>223</v>
      </c>
      <c r="G35" s="127"/>
      <c r="H35" s="111"/>
    </row>
    <row r="36" spans="1:8" s="112" customFormat="1" ht="16.5" customHeight="1" x14ac:dyDescent="0.2">
      <c r="A36" s="382"/>
      <c r="B36" s="382"/>
      <c r="C36" s="384"/>
      <c r="D36" s="131" t="s">
        <v>224</v>
      </c>
      <c r="G36" s="127"/>
      <c r="H36" s="111"/>
    </row>
    <row r="37" spans="1:8" s="112" customFormat="1" ht="15" x14ac:dyDescent="0.2">
      <c r="A37" s="382"/>
      <c r="B37" s="382"/>
      <c r="C37" s="384"/>
      <c r="D37" s="121" t="s">
        <v>225</v>
      </c>
      <c r="G37" s="127"/>
    </row>
    <row r="38" spans="1:8" s="112" customFormat="1" ht="15" x14ac:dyDescent="0.2">
      <c r="A38" s="382"/>
      <c r="B38" s="382"/>
      <c r="C38" s="384"/>
      <c r="D38" s="121" t="s">
        <v>226</v>
      </c>
      <c r="G38" s="127"/>
      <c r="H38" s="111"/>
    </row>
    <row r="39" spans="1:8" s="112" customFormat="1" ht="15.75" thickBot="1" x14ac:dyDescent="0.25">
      <c r="A39" s="382"/>
      <c r="B39" s="382"/>
      <c r="C39" s="390"/>
      <c r="D39" s="124" t="s">
        <v>227</v>
      </c>
      <c r="G39" s="127"/>
      <c r="H39" s="111"/>
    </row>
    <row r="40" spans="1:8" s="112" customFormat="1" ht="15" customHeight="1" x14ac:dyDescent="0.2">
      <c r="A40" s="382"/>
      <c r="B40" s="382"/>
      <c r="C40" s="391" t="s">
        <v>168</v>
      </c>
      <c r="D40" s="131" t="s">
        <v>228</v>
      </c>
      <c r="G40" s="134"/>
      <c r="H40" s="111"/>
    </row>
    <row r="41" spans="1:8" ht="15" customHeight="1" x14ac:dyDescent="0.2">
      <c r="A41" s="382"/>
      <c r="B41" s="382"/>
      <c r="C41" s="392"/>
      <c r="D41" s="121" t="s">
        <v>229</v>
      </c>
      <c r="G41" s="125"/>
    </row>
    <row r="42" spans="1:8" ht="15" customHeight="1" x14ac:dyDescent="0.2">
      <c r="A42" s="382"/>
      <c r="B42" s="382"/>
      <c r="C42" s="392"/>
      <c r="D42" s="121" t="s">
        <v>230</v>
      </c>
    </row>
    <row r="43" spans="1:8" ht="15" customHeight="1" x14ac:dyDescent="0.2">
      <c r="A43" s="382"/>
      <c r="B43" s="382"/>
      <c r="C43" s="392"/>
      <c r="D43" s="121" t="s">
        <v>231</v>
      </c>
    </row>
    <row r="44" spans="1:8" ht="15" customHeight="1" x14ac:dyDescent="0.2">
      <c r="A44" s="382"/>
      <c r="B44" s="382"/>
      <c r="C44" s="392"/>
      <c r="D44" s="121" t="s">
        <v>232</v>
      </c>
    </row>
    <row r="45" spans="1:8" ht="15.75" customHeight="1" thickBot="1" x14ac:dyDescent="0.25">
      <c r="A45" s="382"/>
      <c r="B45" s="382"/>
      <c r="C45" s="392"/>
      <c r="D45" s="121" t="s">
        <v>233</v>
      </c>
    </row>
    <row r="46" spans="1:8" ht="15" customHeight="1" x14ac:dyDescent="0.2">
      <c r="A46" s="382"/>
      <c r="B46" s="382"/>
      <c r="C46" s="375" t="s">
        <v>169</v>
      </c>
      <c r="D46" s="119" t="s">
        <v>234</v>
      </c>
      <c r="F46" s="135"/>
      <c r="G46" s="135"/>
      <c r="H46" s="135"/>
    </row>
    <row r="47" spans="1:8" ht="15" customHeight="1" x14ac:dyDescent="0.2">
      <c r="A47" s="382"/>
      <c r="B47" s="382"/>
      <c r="C47" s="376"/>
      <c r="D47" s="121" t="s">
        <v>235</v>
      </c>
      <c r="F47" s="135"/>
      <c r="G47" s="135"/>
    </row>
    <row r="48" spans="1:8" ht="15" customHeight="1" x14ac:dyDescent="0.2">
      <c r="A48" s="382"/>
      <c r="B48" s="382"/>
      <c r="C48" s="376"/>
      <c r="D48" s="121" t="s">
        <v>236</v>
      </c>
      <c r="F48" s="135"/>
      <c r="G48" s="135"/>
      <c r="H48" s="135"/>
    </row>
    <row r="49" spans="1:8" ht="15" customHeight="1" x14ac:dyDescent="0.2">
      <c r="A49" s="382"/>
      <c r="B49" s="382"/>
      <c r="C49" s="376"/>
      <c r="D49" s="121" t="s">
        <v>237</v>
      </c>
    </row>
    <row r="50" spans="1:8" ht="16.5" customHeight="1" x14ac:dyDescent="0.2">
      <c r="A50" s="382"/>
      <c r="B50" s="382"/>
      <c r="C50" s="376"/>
      <c r="D50" s="121" t="s">
        <v>238</v>
      </c>
      <c r="F50" s="136"/>
      <c r="G50" s="136"/>
      <c r="H50" s="136"/>
    </row>
    <row r="51" spans="1:8" ht="16.5" customHeight="1" x14ac:dyDescent="0.2">
      <c r="A51" s="382"/>
      <c r="B51" s="384"/>
      <c r="C51" s="376"/>
      <c r="D51" s="121" t="s">
        <v>239</v>
      </c>
      <c r="F51" s="136"/>
      <c r="G51" s="136"/>
      <c r="H51" s="136"/>
    </row>
    <row r="52" spans="1:8" ht="16.5" customHeight="1" x14ac:dyDescent="0.2">
      <c r="A52" s="382"/>
      <c r="B52" s="384"/>
      <c r="C52" s="376"/>
      <c r="D52" s="121" t="s">
        <v>240</v>
      </c>
      <c r="F52" s="136"/>
      <c r="G52" s="136"/>
      <c r="H52" s="136"/>
    </row>
    <row r="53" spans="1:8" ht="16.5" customHeight="1" x14ac:dyDescent="0.2">
      <c r="A53" s="382"/>
      <c r="B53" s="384"/>
      <c r="C53" s="376"/>
      <c r="D53" s="129" t="s">
        <v>241</v>
      </c>
      <c r="F53" s="136"/>
      <c r="G53" s="136"/>
      <c r="H53" s="136"/>
    </row>
    <row r="54" spans="1:8" ht="16.5" customHeight="1" thickBot="1" x14ac:dyDescent="0.25">
      <c r="A54" s="382"/>
      <c r="B54" s="384"/>
      <c r="C54" s="377"/>
      <c r="D54" s="129" t="s">
        <v>242</v>
      </c>
      <c r="F54" s="136"/>
      <c r="G54" s="136"/>
      <c r="H54" s="136"/>
    </row>
    <row r="55" spans="1:8" ht="15.75" customHeight="1" x14ac:dyDescent="0.2">
      <c r="A55" s="382"/>
      <c r="B55" s="384"/>
      <c r="C55" s="375" t="s">
        <v>170</v>
      </c>
      <c r="D55" s="119" t="s">
        <v>243</v>
      </c>
      <c r="F55" s="136"/>
      <c r="G55" s="136"/>
      <c r="H55" s="136"/>
    </row>
    <row r="56" spans="1:8" ht="15" x14ac:dyDescent="0.2">
      <c r="A56" s="382"/>
      <c r="B56" s="384"/>
      <c r="C56" s="376"/>
      <c r="D56" s="121" t="s">
        <v>244</v>
      </c>
      <c r="F56" s="136"/>
      <c r="G56" s="136"/>
    </row>
    <row r="57" spans="1:8" ht="15" x14ac:dyDescent="0.2">
      <c r="A57" s="382"/>
      <c r="B57" s="384"/>
      <c r="C57" s="376"/>
      <c r="D57" s="121" t="s">
        <v>245</v>
      </c>
      <c r="F57" s="136"/>
      <c r="G57" s="136"/>
      <c r="H57" s="136"/>
    </row>
    <row r="58" spans="1:8" ht="15" x14ac:dyDescent="0.2">
      <c r="A58" s="382"/>
      <c r="B58" s="384"/>
      <c r="C58" s="376"/>
      <c r="D58" s="121" t="s">
        <v>246</v>
      </c>
      <c r="F58" s="136"/>
      <c r="G58" s="136"/>
      <c r="H58" s="136"/>
    </row>
    <row r="59" spans="1:8" ht="15" x14ac:dyDescent="0.2">
      <c r="A59" s="382"/>
      <c r="B59" s="384"/>
      <c r="C59" s="376"/>
      <c r="D59" s="121" t="s">
        <v>247</v>
      </c>
      <c r="F59" s="136"/>
      <c r="G59" s="136"/>
      <c r="H59" s="136"/>
    </row>
    <row r="60" spans="1:8" ht="15" x14ac:dyDescent="0.2">
      <c r="A60" s="382"/>
      <c r="B60" s="384"/>
      <c r="C60" s="376"/>
      <c r="D60" s="121" t="s">
        <v>248</v>
      </c>
      <c r="F60" s="136"/>
      <c r="G60" s="136"/>
      <c r="H60" s="136"/>
    </row>
    <row r="61" spans="1:8" ht="15" x14ac:dyDescent="0.2">
      <c r="A61" s="382"/>
      <c r="B61" s="384"/>
      <c r="C61" s="376"/>
      <c r="D61" s="121" t="s">
        <v>249</v>
      </c>
      <c r="F61" s="136"/>
      <c r="G61" s="136"/>
      <c r="H61" s="136"/>
    </row>
    <row r="62" spans="1:8" ht="15" x14ac:dyDescent="0.2">
      <c r="A62" s="382"/>
      <c r="B62" s="384"/>
      <c r="C62" s="376"/>
      <c r="D62" s="121" t="s">
        <v>250</v>
      </c>
      <c r="F62" s="136"/>
      <c r="G62" s="136"/>
      <c r="H62" s="136"/>
    </row>
    <row r="63" spans="1:8" ht="15" x14ac:dyDescent="0.2">
      <c r="A63" s="382"/>
      <c r="B63" s="384"/>
      <c r="C63" s="376"/>
      <c r="D63" s="121" t="s">
        <v>251</v>
      </c>
      <c r="F63" s="136"/>
      <c r="G63" s="136"/>
      <c r="H63" s="136"/>
    </row>
    <row r="64" spans="1:8" ht="15" x14ac:dyDescent="0.2">
      <c r="A64" s="382"/>
      <c r="B64" s="384"/>
      <c r="C64" s="376"/>
      <c r="D64" s="121" t="s">
        <v>252</v>
      </c>
      <c r="F64" s="136"/>
      <c r="G64" s="136"/>
      <c r="H64" s="136"/>
    </row>
    <row r="65" spans="1:8" ht="15" x14ac:dyDescent="0.2">
      <c r="A65" s="382"/>
      <c r="B65" s="384"/>
      <c r="C65" s="376"/>
      <c r="D65" s="121" t="s">
        <v>253</v>
      </c>
      <c r="F65" s="136"/>
      <c r="G65" s="136"/>
      <c r="H65" s="136"/>
    </row>
    <row r="66" spans="1:8" ht="15" x14ac:dyDescent="0.2">
      <c r="A66" s="382"/>
      <c r="B66" s="384"/>
      <c r="C66" s="376"/>
      <c r="D66" s="121" t="s">
        <v>254</v>
      </c>
      <c r="F66" s="136"/>
      <c r="G66" s="136"/>
      <c r="H66" s="136"/>
    </row>
    <row r="67" spans="1:8" ht="15" x14ac:dyDescent="0.2">
      <c r="A67" s="382"/>
      <c r="B67" s="384"/>
      <c r="C67" s="376"/>
      <c r="D67" s="121" t="s">
        <v>255</v>
      </c>
      <c r="F67" s="136"/>
      <c r="G67" s="136"/>
      <c r="H67" s="136"/>
    </row>
    <row r="68" spans="1:8" ht="15" x14ac:dyDescent="0.2">
      <c r="A68" s="382"/>
      <c r="B68" s="384"/>
      <c r="C68" s="376"/>
      <c r="D68" s="121" t="s">
        <v>256</v>
      </c>
      <c r="F68" s="136"/>
      <c r="G68" s="136"/>
      <c r="H68" s="136"/>
    </row>
    <row r="69" spans="1:8" ht="15" x14ac:dyDescent="0.2">
      <c r="A69" s="382"/>
      <c r="B69" s="384"/>
      <c r="C69" s="376"/>
      <c r="D69" s="121" t="s">
        <v>257</v>
      </c>
      <c r="F69" s="136"/>
      <c r="G69" s="136"/>
      <c r="H69" s="136"/>
    </row>
    <row r="70" spans="1:8" ht="15" x14ac:dyDescent="0.2">
      <c r="A70" s="382"/>
      <c r="B70" s="384"/>
      <c r="C70" s="376"/>
      <c r="D70" s="121" t="s">
        <v>258</v>
      </c>
      <c r="F70" s="136"/>
      <c r="G70" s="136"/>
      <c r="H70" s="136"/>
    </row>
    <row r="71" spans="1:8" ht="15" x14ac:dyDescent="0.2">
      <c r="A71" s="382"/>
      <c r="B71" s="384"/>
      <c r="C71" s="376"/>
      <c r="D71" s="121" t="s">
        <v>259</v>
      </c>
      <c r="F71" s="136"/>
      <c r="G71" s="136"/>
      <c r="H71" s="136"/>
    </row>
    <row r="72" spans="1:8" ht="15" x14ac:dyDescent="0.2">
      <c r="A72" s="382"/>
      <c r="B72" s="384"/>
      <c r="C72" s="376"/>
      <c r="D72" s="121" t="s">
        <v>260</v>
      </c>
      <c r="F72" s="136"/>
      <c r="G72" s="136"/>
      <c r="H72" s="136"/>
    </row>
    <row r="73" spans="1:8" ht="15" x14ac:dyDescent="0.2">
      <c r="A73" s="382"/>
      <c r="B73" s="384"/>
      <c r="C73" s="376"/>
      <c r="D73" s="121" t="s">
        <v>261</v>
      </c>
      <c r="F73" s="136"/>
      <c r="G73" s="136"/>
      <c r="H73" s="136"/>
    </row>
    <row r="74" spans="1:8" ht="15" x14ac:dyDescent="0.2">
      <c r="A74" s="382"/>
      <c r="B74" s="384"/>
      <c r="C74" s="376"/>
      <c r="D74" s="121" t="s">
        <v>262</v>
      </c>
      <c r="F74" s="136"/>
      <c r="G74" s="136"/>
      <c r="H74" s="136"/>
    </row>
    <row r="75" spans="1:8" ht="15" x14ac:dyDescent="0.2">
      <c r="A75" s="382"/>
      <c r="B75" s="384"/>
      <c r="C75" s="376"/>
      <c r="D75" s="129" t="s">
        <v>263</v>
      </c>
      <c r="F75" s="136"/>
      <c r="G75" s="136"/>
      <c r="H75" s="136"/>
    </row>
    <row r="76" spans="1:8" ht="15.75" thickBot="1" x14ac:dyDescent="0.25">
      <c r="A76" s="382"/>
      <c r="B76" s="384"/>
      <c r="C76" s="376"/>
      <c r="D76" s="129" t="s">
        <v>264</v>
      </c>
      <c r="F76" s="136"/>
      <c r="G76" s="136"/>
      <c r="H76" s="136"/>
    </row>
    <row r="77" spans="1:8" ht="16.5" thickBot="1" x14ac:dyDescent="0.25">
      <c r="A77" s="382"/>
      <c r="B77" s="382"/>
      <c r="C77" s="137" t="s">
        <v>145</v>
      </c>
      <c r="D77" s="138"/>
      <c r="F77" s="136"/>
      <c r="G77" s="136"/>
      <c r="H77" s="136"/>
    </row>
    <row r="78" spans="1:8" ht="19.5" thickBot="1" x14ac:dyDescent="0.25">
      <c r="A78" s="382"/>
      <c r="B78" s="382"/>
      <c r="C78" s="378" t="s">
        <v>265</v>
      </c>
      <c r="D78" s="379"/>
      <c r="F78" s="136"/>
      <c r="G78" s="136"/>
      <c r="H78" s="136"/>
    </row>
    <row r="79" spans="1:8" ht="16.5" thickBot="1" x14ac:dyDescent="0.3">
      <c r="A79" s="382"/>
      <c r="B79" s="382"/>
      <c r="C79" s="115" t="s">
        <v>266</v>
      </c>
      <c r="D79" s="118" t="s">
        <v>267</v>
      </c>
      <c r="F79" s="135"/>
      <c r="G79" s="135"/>
    </row>
    <row r="80" spans="1:8" x14ac:dyDescent="0.2">
      <c r="A80" s="382"/>
      <c r="B80" s="382"/>
      <c r="C80" s="139"/>
      <c r="D80" s="140"/>
      <c r="F80" s="135"/>
      <c r="G80" s="135"/>
    </row>
    <row r="81" spans="1:7" x14ac:dyDescent="0.2">
      <c r="A81" s="382"/>
      <c r="B81" s="382"/>
      <c r="C81" s="141"/>
      <c r="D81" s="142"/>
      <c r="F81" s="135"/>
      <c r="G81" s="135"/>
    </row>
    <row r="82" spans="1:7" x14ac:dyDescent="0.2">
      <c r="A82" s="382"/>
      <c r="B82" s="382"/>
      <c r="C82" s="143"/>
      <c r="D82" s="142"/>
      <c r="F82" s="135"/>
      <c r="G82" s="135"/>
    </row>
    <row r="83" spans="1:7" x14ac:dyDescent="0.2">
      <c r="A83" s="382"/>
      <c r="B83" s="382"/>
      <c r="C83" s="141"/>
      <c r="D83" s="142"/>
      <c r="F83" s="135"/>
      <c r="G83" s="135"/>
    </row>
    <row r="84" spans="1:7" x14ac:dyDescent="0.2">
      <c r="A84" s="382"/>
      <c r="B84" s="382"/>
      <c r="C84" s="143"/>
      <c r="D84" s="142"/>
      <c r="F84" s="135"/>
      <c r="G84" s="135"/>
    </row>
    <row r="85" spans="1:7" x14ac:dyDescent="0.2">
      <c r="A85" s="382"/>
      <c r="B85" s="382"/>
      <c r="C85" s="141"/>
      <c r="D85" s="144"/>
      <c r="F85" s="135"/>
      <c r="G85" s="135"/>
    </row>
    <row r="86" spans="1:7" x14ac:dyDescent="0.2">
      <c r="A86" s="382"/>
      <c r="B86" s="382"/>
      <c r="C86" s="145"/>
      <c r="D86" s="144"/>
      <c r="F86" s="135"/>
      <c r="G86" s="135"/>
    </row>
    <row r="87" spans="1:7" ht="13.5" thickBot="1" x14ac:dyDescent="0.25">
      <c r="A87" s="383"/>
      <c r="B87" s="383"/>
      <c r="C87" s="146"/>
      <c r="D87" s="147"/>
      <c r="F87" s="148"/>
      <c r="G87" s="148"/>
    </row>
    <row r="88" spans="1:7" x14ac:dyDescent="0.2">
      <c r="A88" s="149"/>
      <c r="B88" s="150"/>
      <c r="C88" s="151"/>
      <c r="D88" s="152"/>
      <c r="E88" s="153"/>
      <c r="F88" s="154"/>
      <c r="G88" s="155"/>
    </row>
    <row r="89" spans="1:7" x14ac:dyDescent="0.2">
      <c r="A89" s="156"/>
    </row>
    <row r="90" spans="1:7" ht="15.75" x14ac:dyDescent="0.2">
      <c r="A90" s="157" t="s">
        <v>268</v>
      </c>
      <c r="B90" s="158"/>
      <c r="C90" s="159"/>
      <c r="D90" s="159"/>
      <c r="E90" s="160"/>
      <c r="F90" s="154"/>
      <c r="G90" s="154"/>
    </row>
    <row r="91" spans="1:7" x14ac:dyDescent="0.2">
      <c r="E91" s="160"/>
      <c r="F91" s="154"/>
      <c r="G91" s="154"/>
    </row>
    <row r="92" spans="1:7" x14ac:dyDescent="0.2">
      <c r="E92" s="160"/>
      <c r="F92" s="154"/>
      <c r="G92" s="154"/>
    </row>
    <row r="93" spans="1:7" x14ac:dyDescent="0.2">
      <c r="E93" s="160"/>
      <c r="F93" s="154"/>
      <c r="G93" s="154"/>
    </row>
    <row r="94" spans="1:7" x14ac:dyDescent="0.2">
      <c r="E94" s="160"/>
      <c r="F94" s="154"/>
      <c r="G94" s="161"/>
    </row>
  </sheetData>
  <mergeCells count="13">
    <mergeCell ref="C46:C54"/>
    <mergeCell ref="C55:C76"/>
    <mergeCell ref="C78:D78"/>
    <mergeCell ref="C4:D4"/>
    <mergeCell ref="A6:A87"/>
    <mergeCell ref="B6:B87"/>
    <mergeCell ref="C6:C13"/>
    <mergeCell ref="C14:C18"/>
    <mergeCell ref="C19:C24"/>
    <mergeCell ref="C25:C27"/>
    <mergeCell ref="C28:C33"/>
    <mergeCell ref="C34:C39"/>
    <mergeCell ref="C40:C45"/>
  </mergeCells>
  <hyperlinks>
    <hyperlink ref="E1" r:id="rId1" display="https://cpf.portal.navy.mil/sites/cnap/N42/N422/Shared Documents/Forms/site.aspx?RootFolder=%2Fsites%2Fcnap%2FN42%2FN422%2FShared%20Documents%2FN422C%20NAMP%2FMESMs%20and%20MC%2DFMC%20Goals" xr:uid="{00000000-0004-0000-0600-000000000000}"/>
    <hyperlink ref="E2" location="Inventory!A1" display="Inventory" xr:uid="{00000000-0004-0000-0600-000001000000}"/>
  </hyperlinks>
  <pageMargins left="0.25" right="0.25" top="0.25" bottom="0.25" header="0.5" footer="0.5"/>
  <pageSetup scale="64" fitToHeight="2" orientation="landscape" r:id="rId2"/>
  <headerFooter alignWithMargins="0"/>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EBCDAB2F88775145B114997D7E3EC086" ma:contentTypeVersion="5" ma:contentTypeDescription="Create a new document." ma:contentTypeScope="" ma:versionID="ac8e86be52442a466a4d1d49b35ea697">
  <xsd:schema xmlns:xsd="http://www.w3.org/2001/XMLSchema" xmlns:xs="http://www.w3.org/2001/XMLSchema" xmlns:p="http://schemas.microsoft.com/office/2006/metadata/properties" xmlns:ns2="f33575d1-c635-47cb-9f2e-8b33b5cd6ba3" targetNamespace="http://schemas.microsoft.com/office/2006/metadata/properties" ma:root="true" ma:fieldsID="4f20e3f97fa5e7b089bcd9af969c5083" ns2:_="">
    <xsd:import namespace="f33575d1-c635-47cb-9f2e-8b33b5cd6ba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575d1-c635-47cb-9f2e-8b33b5cd6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D073E4-5221-492E-8983-A6F9710EB904}">
  <ds:schemaRefs>
    <ds:schemaRef ds:uri="http://schemas.microsoft.com/sharepoint/v3/contenttype/forms"/>
  </ds:schemaRefs>
</ds:datastoreItem>
</file>

<file path=customXml/itemProps2.xml><?xml version="1.0" encoding="utf-8"?>
<ds:datastoreItem xmlns:ds="http://schemas.openxmlformats.org/officeDocument/2006/customXml" ds:itemID="{994762E1-6D0D-4F93-AADF-E9824A9507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575d1-c635-47cb-9f2e-8b33b5cd6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436226-2460-4A14-B398-2E5EB18CFA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3575d1-c635-47cb-9f2e-8b33b5cd6ba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Inventory</vt:lpstr>
      <vt:lpstr>Log</vt:lpstr>
      <vt:lpstr>VRM CMV-22B 3-ACFT</vt:lpstr>
      <vt:lpstr>VRM (CMV-22B FRS)</vt:lpstr>
      <vt:lpstr>VRM CMV-22B Reduced MET Matrix</vt:lpstr>
      <vt:lpstr>CMV-22B Mission System Summary</vt:lpstr>
      <vt:lpstr>VRM CMV-22B Mission Systems</vt:lpstr>
    </vt:vector>
  </TitlesOfParts>
  <Manager/>
  <Company>USMC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dc:title>
  <dc:subject/>
  <dc:creator>Fleetwood, Michael T CTR  COMNAVAIRLANT, NC007</dc:creator>
  <cp:keywords/>
  <dc:description/>
  <cp:lastModifiedBy>Mark Bodoh</cp:lastModifiedBy>
  <cp:revision/>
  <dcterms:created xsi:type="dcterms:W3CDTF">2018-06-13T20:43:23Z</dcterms:created>
  <dcterms:modified xsi:type="dcterms:W3CDTF">2023-04-06T20:05:17Z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0x010100EBCDAB2F88775145B114997D7E3EC086</vt:lpwstr>
  </property>
  <property fmtid="{D5CDD505-2E9C-101B-9397-08002B2CF9AE}" pid="3" name="_dlc_DocIdItemGuid">
    <vt:lpwstr>e850d702-b0db-4216-a5a7-f814fcdc6b72</vt:lpwstr>
  </property>
  <property fmtid="{D5CDD505-2E9C-101B-9397-08002B2CF9AE}" pid="4" name="Order">
    <vt:r8>29400</vt:r8>
  </property>
  <property fmtid="{D5CDD505-2E9C-101B-9397-08002B2CF9AE}" pid="5" name="MSIP_Label_afe64f26-154f-4743-927e-a7310aa86873_Enabled">
    <vt:lpwstr>true</vt:lpwstr>
  </property>
  <property fmtid="{D5CDD505-2E9C-101B-9397-08002B2CF9AE}" pid="6" name="MSIP_Label_afe64f26-154f-4743-927e-a7310aa86873_SetDate">
    <vt:lpwstr>2023-04-06T20:04:15Z</vt:lpwstr>
  </property>
  <property fmtid="{D5CDD505-2E9C-101B-9397-08002B2CF9AE}" pid="7" name="MSIP_Label_afe64f26-154f-4743-927e-a7310aa86873_Method">
    <vt:lpwstr>Privileged</vt:lpwstr>
  </property>
  <property fmtid="{D5CDD505-2E9C-101B-9397-08002B2CF9AE}" pid="8" name="MSIP_Label_afe64f26-154f-4743-927e-a7310aa86873_Name">
    <vt:lpwstr>GovernmentData</vt:lpwstr>
  </property>
  <property fmtid="{D5CDD505-2E9C-101B-9397-08002B2CF9AE}" pid="9" name="MSIP_Label_afe64f26-154f-4743-927e-a7310aa86873_SiteId">
    <vt:lpwstr>29ac9fa0-83e8-40a8-914f-a74b1c9c46d0</vt:lpwstr>
  </property>
  <property fmtid="{D5CDD505-2E9C-101B-9397-08002B2CF9AE}" pid="10" name="MSIP_Label_afe64f26-154f-4743-927e-a7310aa86873_ActionId">
    <vt:lpwstr>1d39c5a7-e4d5-4c8d-a210-3c76b0255b87</vt:lpwstr>
  </property>
  <property fmtid="{D5CDD505-2E9C-101B-9397-08002B2CF9AE}" pid="11" name="MSIP_Label_afe64f26-154f-4743-927e-a7310aa86873_ContentBits">
    <vt:lpwstr>0</vt:lpwstr>
  </property>
</Properties>
</file>